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15" windowWidth="28215" windowHeight="12465"/>
  </bookViews>
  <sheets>
    <sheet name="BusinessPlanDétail" sheetId="9" r:id="rId1"/>
    <sheet name="SourcesDepenses" sheetId="10" r:id="rId2"/>
    <sheet name="SourcesRecettes" sheetId="11" r:id="rId3"/>
  </sheets>
  <calcPr calcId="124519"/>
</workbook>
</file>

<file path=xl/calcChain.xml><?xml version="1.0" encoding="utf-8"?>
<calcChain xmlns="http://schemas.openxmlformats.org/spreadsheetml/2006/main">
  <c r="B26" i="10"/>
  <c r="B9" s="1"/>
  <c r="E16"/>
  <c r="E15"/>
  <c r="B6" s="1"/>
  <c r="E10"/>
  <c r="B7"/>
  <c r="D35" i="9"/>
  <c r="D34"/>
  <c r="X33"/>
  <c r="V33"/>
  <c r="T33"/>
  <c r="R33"/>
  <c r="AB32"/>
  <c r="Z32"/>
  <c r="X32"/>
  <c r="V32"/>
  <c r="T32"/>
  <c r="R32"/>
  <c r="AB31"/>
  <c r="Z31"/>
  <c r="X31"/>
  <c r="V31"/>
  <c r="T31"/>
  <c r="R31"/>
  <c r="AB30"/>
  <c r="Z30"/>
  <c r="X30"/>
  <c r="V30"/>
  <c r="T30"/>
  <c r="R30"/>
  <c r="AB29"/>
  <c r="Z29"/>
  <c r="X29"/>
  <c r="V29"/>
  <c r="T29"/>
  <c r="R29"/>
  <c r="AB28"/>
  <c r="Z28"/>
  <c r="X28"/>
  <c r="V28"/>
  <c r="T28"/>
  <c r="R28"/>
  <c r="AB27"/>
  <c r="Z27"/>
  <c r="X27"/>
  <c r="V27"/>
  <c r="T27"/>
  <c r="R27"/>
  <c r="AB26"/>
  <c r="Z26"/>
  <c r="X26"/>
  <c r="V26"/>
  <c r="T26"/>
  <c r="R26"/>
  <c r="P26"/>
  <c r="N26"/>
  <c r="L26"/>
  <c r="J26"/>
  <c r="H26"/>
  <c r="F26"/>
  <c r="D26"/>
  <c r="B26"/>
  <c r="AB25"/>
  <c r="Z25"/>
  <c r="X25"/>
  <c r="V25"/>
  <c r="T25"/>
  <c r="R25"/>
  <c r="P25"/>
  <c r="N25"/>
  <c r="L25"/>
  <c r="J25"/>
  <c r="H25"/>
  <c r="F25"/>
  <c r="D25"/>
  <c r="B25"/>
  <c r="AB18"/>
  <c r="Z18"/>
  <c r="X18"/>
  <c r="V18"/>
  <c r="T18"/>
  <c r="R18"/>
  <c r="P18"/>
  <c r="N18"/>
  <c r="L18"/>
  <c r="J18"/>
  <c r="H18"/>
  <c r="F18"/>
  <c r="Z17"/>
  <c r="V17"/>
  <c r="R17"/>
  <c r="N17"/>
  <c r="J17"/>
  <c r="F17"/>
  <c r="D17"/>
  <c r="B17"/>
  <c r="AB16"/>
  <c r="Z16"/>
  <c r="X16"/>
  <c r="V16"/>
  <c r="T16"/>
  <c r="R16"/>
  <c r="P16"/>
  <c r="N16"/>
  <c r="L16"/>
  <c r="J16"/>
  <c r="H16"/>
  <c r="F16"/>
  <c r="D16"/>
  <c r="B16"/>
  <c r="AB15"/>
  <c r="Z15"/>
  <c r="X15"/>
  <c r="V15"/>
  <c r="T15"/>
  <c r="R15"/>
  <c r="P15"/>
  <c r="N15"/>
  <c r="L15"/>
  <c r="J15"/>
  <c r="H15"/>
  <c r="F15"/>
  <c r="D15"/>
  <c r="B15"/>
  <c r="Z14"/>
  <c r="V14"/>
  <c r="R14"/>
  <c r="N14"/>
  <c r="J14"/>
  <c r="F14"/>
  <c r="D14"/>
  <c r="B14"/>
  <c r="AB13"/>
  <c r="Z13"/>
  <c r="X13"/>
  <c r="V13"/>
  <c r="T13"/>
  <c r="R13"/>
  <c r="P13"/>
  <c r="N13"/>
  <c r="L13"/>
  <c r="J13"/>
  <c r="H13"/>
  <c r="F13"/>
  <c r="D13"/>
  <c r="B13"/>
  <c r="AB12"/>
  <c r="Z12"/>
  <c r="X12"/>
  <c r="V12"/>
  <c r="T12"/>
  <c r="R12"/>
  <c r="P12"/>
  <c r="N12"/>
  <c r="L12"/>
  <c r="J12"/>
  <c r="H12"/>
  <c r="F12"/>
  <c r="D12"/>
  <c r="B12"/>
  <c r="AB11"/>
  <c r="Z11"/>
  <c r="X11"/>
  <c r="V11"/>
  <c r="T11"/>
  <c r="R11"/>
  <c r="P11"/>
  <c r="N11"/>
  <c r="L11"/>
  <c r="J11"/>
  <c r="H11"/>
  <c r="F11"/>
  <c r="D11"/>
  <c r="B11"/>
  <c r="AB10"/>
  <c r="Z10"/>
  <c r="X10"/>
  <c r="V10"/>
  <c r="T10"/>
  <c r="R10"/>
  <c r="P10"/>
  <c r="N10"/>
  <c r="L10"/>
  <c r="J10"/>
  <c r="H10"/>
  <c r="F10"/>
  <c r="D10"/>
  <c r="D5" s="1"/>
  <c r="D6" s="1"/>
  <c r="B10"/>
  <c r="D7"/>
  <c r="H4" s="1"/>
  <c r="T17" l="1"/>
  <c r="X17"/>
  <c r="AB17"/>
  <c r="H17"/>
  <c r="L17"/>
  <c r="P17"/>
  <c r="H14"/>
  <c r="L14"/>
  <c r="P14"/>
  <c r="T14"/>
  <c r="B11" i="10"/>
  <c r="X14" i="9"/>
  <c r="AB14"/>
  <c r="AB5" s="1"/>
  <c r="AB6" s="1"/>
  <c r="P5"/>
  <c r="P6" s="1"/>
  <c r="H5"/>
  <c r="H6" s="1"/>
  <c r="H7" s="1"/>
  <c r="L4" s="1"/>
  <c r="L5" l="1"/>
  <c r="L6" s="1"/>
  <c r="L7" s="1"/>
  <c r="P4" s="1"/>
  <c r="P7" s="1"/>
  <c r="T4" s="1"/>
  <c r="T5"/>
  <c r="T6" s="1"/>
  <c r="X5"/>
  <c r="X6" s="1"/>
  <c r="T7" l="1"/>
  <c r="X4" s="1"/>
  <c r="X7" s="1"/>
  <c r="AB4" s="1"/>
  <c r="AB7" s="1"/>
  <c r="AE5" s="1"/>
  <c r="AE4" l="1"/>
</calcChain>
</file>

<file path=xl/sharedStrings.xml><?xml version="1.0" encoding="utf-8"?>
<sst xmlns="http://schemas.openxmlformats.org/spreadsheetml/2006/main" count="147" uniqueCount="102">
  <si>
    <t>Max</t>
  </si>
  <si>
    <t>St Georges</t>
  </si>
  <si>
    <t>Freelance</t>
  </si>
  <si>
    <t>Loyer</t>
  </si>
  <si>
    <t>PARIS</t>
  </si>
  <si>
    <t>Paris + St Geroges</t>
  </si>
  <si>
    <t>TODAY jusqu'au 31 mai 2019</t>
  </si>
  <si>
    <t>DU 1er Juin 2019 au 31 juillet 2019</t>
  </si>
  <si>
    <t>Du 1er Août 2019 au 31 octobre 2019</t>
  </si>
  <si>
    <t>Du 1er novembre 2019 au 31 décembre 2019</t>
  </si>
  <si>
    <t>Du 1er janvier 2020 au 31 décembre 2020</t>
  </si>
  <si>
    <t>Du 1er janvier 2021 au 31 décembre 2021</t>
  </si>
  <si>
    <t>Du 1er janvier 2022 au 31 décembre 2022</t>
  </si>
  <si>
    <t>jusqu'au congé mat</t>
  </si>
  <si>
    <t>jusqu'à la démission de Max</t>
  </si>
  <si>
    <t>Jusqu'à la fin du congé mat
Max chômage</t>
  </si>
  <si>
    <t>Jusqu'à la fin de l'année 2019
Max chômage</t>
  </si>
  <si>
    <t>Année civile 1
Max + Lénaïc chômage</t>
  </si>
  <si>
    <t>Année civile 2
Lénaïc fin chômage</t>
  </si>
  <si>
    <t>Année civile 3</t>
  </si>
  <si>
    <t>Tréso totale début période</t>
  </si>
  <si>
    <t>Trésorerie au bout de 10 ans :</t>
  </si>
  <si>
    <t>résultat par mois</t>
  </si>
  <si>
    <t>Trésorerie au bout de 25 ans :</t>
  </si>
  <si>
    <t>résultat total période</t>
  </si>
  <si>
    <t>Tréso totale fin de période</t>
  </si>
  <si>
    <t>Tréso totale fin période</t>
  </si>
  <si>
    <t>Qte</t>
  </si>
  <si>
    <t>montant</t>
  </si>
  <si>
    <t>Depenses courantes menuelles</t>
  </si>
  <si>
    <t>loyer Paris</t>
  </si>
  <si>
    <t>Dépenses ponctuelles</t>
  </si>
  <si>
    <t>Apport achat maison</t>
  </si>
  <si>
    <t>complément meubles + appentis</t>
  </si>
  <si>
    <t>Achat voiture</t>
  </si>
  <si>
    <t>Achat meubles</t>
  </si>
  <si>
    <t>Frais déménagement</t>
  </si>
  <si>
    <t>Recettes courantes mensuelles</t>
  </si>
  <si>
    <t>Ticket resto Lénaïc</t>
  </si>
  <si>
    <t>Tickets resto</t>
  </si>
  <si>
    <t>Ticket resto Max</t>
  </si>
  <si>
    <t>Recettes ponctuelles</t>
  </si>
  <si>
    <t>demi 13eme mois Lénaïc</t>
  </si>
  <si>
    <t>demi 13eme mois Max</t>
  </si>
  <si>
    <t>Dépenses St Georges : couple</t>
  </si>
  <si>
    <t>montant / mois</t>
  </si>
  <si>
    <t>Dépenses PARIS : total à  deux</t>
  </si>
  <si>
    <t>prêt</t>
  </si>
  <si>
    <t>alimentation</t>
  </si>
  <si>
    <t>Food</t>
  </si>
  <si>
    <t>electricité</t>
  </si>
  <si>
    <t>Impots</t>
  </si>
  <si>
    <t>assurance</t>
  </si>
  <si>
    <t>Multimedia (tel, internet, ...)</t>
  </si>
  <si>
    <t>Impots (voir détail impôts)</t>
  </si>
  <si>
    <t>Navigo</t>
  </si>
  <si>
    <t>Multimedia (voir détail Multimédia)</t>
  </si>
  <si>
    <t>Divers</t>
  </si>
  <si>
    <t>Voiture</t>
  </si>
  <si>
    <t>Assurance</t>
  </si>
  <si>
    <t>Divers (voir détail)</t>
  </si>
  <si>
    <t>Electricité</t>
  </si>
  <si>
    <t>enfant</t>
  </si>
  <si>
    <t>TOTAL</t>
  </si>
  <si>
    <t>Détail DIVERS</t>
  </si>
  <si>
    <t>Montant / mois</t>
  </si>
  <si>
    <t>Détail IMPOTS</t>
  </si>
  <si>
    <t>Mutuelle</t>
  </si>
  <si>
    <t>Impôts locaux</t>
  </si>
  <si>
    <t>Complementaire retraite</t>
  </si>
  <si>
    <t>Taxe foncière (estimation)</t>
  </si>
  <si>
    <t>Culture (netflix, spotify, cine)</t>
  </si>
  <si>
    <t>Impôts revenus Max Indépendant</t>
  </si>
  <si>
    <t>Creche</t>
  </si>
  <si>
    <t>Eau</t>
  </si>
  <si>
    <t>Banque</t>
  </si>
  <si>
    <t>Détail MULTIMEDIA</t>
  </si>
  <si>
    <t>Coiffeur</t>
  </si>
  <si>
    <t>Tél, internet</t>
  </si>
  <si>
    <t>Vêtements</t>
  </si>
  <si>
    <t>Licences</t>
  </si>
  <si>
    <t>Transports (train)</t>
  </si>
  <si>
    <t>Cadeaux</t>
  </si>
  <si>
    <t>Autres</t>
  </si>
  <si>
    <t>Recettes PLAN : total couple</t>
  </si>
  <si>
    <t>montant / mois à terme</t>
  </si>
  <si>
    <t>Indemnités</t>
  </si>
  <si>
    <t>montant par mois</t>
  </si>
  <si>
    <t>Gîte / Table d'hôtes</t>
  </si>
  <si>
    <t>Indemnités Congé maternité</t>
  </si>
  <si>
    <t>CAF</t>
  </si>
  <si>
    <t>Indemnités Chômage</t>
  </si>
  <si>
    <t>Ventes diverses</t>
  </si>
  <si>
    <t>Salaire WWF</t>
  </si>
  <si>
    <t>Ateliers divers</t>
  </si>
  <si>
    <t>Consultante DD Lénaïc</t>
  </si>
  <si>
    <t>Atelier pâtisserie Lénaïc</t>
  </si>
  <si>
    <t>Contrats vidéo Max</t>
  </si>
  <si>
    <t>Formateur vidéo Max</t>
  </si>
  <si>
    <t>Trésoreie au 1er juin 2019</t>
  </si>
  <si>
    <t>Montant</t>
  </si>
  <si>
    <t>Lenaic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</si>
</sst>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name val="Arial"/>
    </font>
    <font>
      <b/>
      <sz val="10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F4CCCC"/>
        <bgColor rgb="FFF4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2" borderId="3" xfId="0" applyFont="1" applyFill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6" xfId="0" applyFont="1" applyFill="1" applyBorder="1" applyAlignment="1"/>
    <xf numFmtId="0" fontId="1" fillId="0" borderId="6" xfId="0" applyFont="1" applyBorder="1" applyAlignment="1"/>
    <xf numFmtId="0" fontId="2" fillId="0" borderId="2" xfId="0" applyFont="1" applyBorder="1"/>
    <xf numFmtId="0" fontId="2" fillId="0" borderId="5" xfId="0" applyFont="1" applyBorder="1"/>
    <xf numFmtId="0" fontId="2" fillId="0" borderId="0" xfId="0" applyFont="1"/>
    <xf numFmtId="0" fontId="1" fillId="7" borderId="0" xfId="0" applyFont="1" applyFill="1" applyAlignment="1">
      <alignment horizontal="center"/>
    </xf>
    <xf numFmtId="0" fontId="2" fillId="7" borderId="0" xfId="0" applyFont="1" applyFill="1" applyAlignment="1"/>
    <xf numFmtId="0" fontId="3" fillId="7" borderId="0" xfId="0" applyFont="1" applyFill="1"/>
    <xf numFmtId="0" fontId="1" fillId="0" borderId="0" xfId="0" applyFont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2" fillId="7" borderId="8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/>
    <xf numFmtId="0" fontId="3" fillId="0" borderId="0" xfId="0" applyFont="1" applyAlignment="1"/>
    <xf numFmtId="0" fontId="3" fillId="0" borderId="8" xfId="0" applyFont="1" applyBorder="1"/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4" fontId="3" fillId="0" borderId="8" xfId="0" applyNumberFormat="1" applyFont="1" applyBorder="1"/>
    <xf numFmtId="0" fontId="6" fillId="2" borderId="1" xfId="0" applyFont="1" applyFill="1" applyBorder="1" applyAlignment="1"/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3" fillId="7" borderId="0" xfId="0" applyFont="1" applyFill="1" applyAlignment="1">
      <alignment horizontal="right"/>
    </xf>
    <xf numFmtId="0" fontId="3" fillId="0" borderId="12" xfId="0" applyFont="1" applyBorder="1" applyAlignment="1">
      <alignment horizontal="left"/>
    </xf>
    <xf numFmtId="0" fontId="6" fillId="5" borderId="0" xfId="0" applyFont="1" applyFill="1" applyAlignment="1">
      <alignment horizontal="left"/>
    </xf>
    <xf numFmtId="0" fontId="3" fillId="5" borderId="0" xfId="0" applyFont="1" applyFill="1" applyAlignment="1">
      <alignment horizontal="right"/>
    </xf>
    <xf numFmtId="0" fontId="3" fillId="2" borderId="12" xfId="0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left"/>
    </xf>
    <xf numFmtId="0" fontId="3" fillId="7" borderId="3" xfId="0" applyFont="1" applyFill="1" applyBorder="1"/>
    <xf numFmtId="0" fontId="3" fillId="7" borderId="9" xfId="0" applyFont="1" applyFill="1" applyBorder="1" applyAlignment="1">
      <alignment horizontal="right"/>
    </xf>
    <xf numFmtId="0" fontId="3" fillId="7" borderId="9" xfId="0" applyFont="1" applyFill="1" applyBorder="1" applyAlignment="1">
      <alignment horizontal="right"/>
    </xf>
    <xf numFmtId="0" fontId="3" fillId="7" borderId="9" xfId="0" applyFont="1" applyFill="1" applyBorder="1"/>
    <xf numFmtId="0" fontId="3" fillId="7" borderId="4" xfId="0" applyFont="1" applyFill="1" applyBorder="1"/>
    <xf numFmtId="0" fontId="3" fillId="3" borderId="13" xfId="0" applyFont="1" applyFill="1" applyBorder="1"/>
    <xf numFmtId="0" fontId="6" fillId="3" borderId="14" xfId="0" applyFont="1" applyFill="1" applyBorder="1" applyAlignment="1">
      <alignment horizontal="right"/>
    </xf>
    <xf numFmtId="0" fontId="6" fillId="7" borderId="2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3" fillId="7" borderId="2" xfId="0" applyFont="1" applyFill="1" applyBorder="1"/>
    <xf numFmtId="0" fontId="3" fillId="3" borderId="0" xfId="0" applyFont="1" applyFill="1"/>
    <xf numFmtId="0" fontId="6" fillId="3" borderId="1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13" xfId="0" applyFont="1" applyBorder="1"/>
    <xf numFmtId="0" fontId="3" fillId="0" borderId="14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3" fillId="7" borderId="7" xfId="0" applyFont="1" applyFill="1" applyBorder="1"/>
    <xf numFmtId="0" fontId="3" fillId="0" borderId="7" xfId="0" applyFont="1" applyBorder="1" applyAlignment="1"/>
    <xf numFmtId="0" fontId="3" fillId="3" borderId="13" xfId="0" applyFont="1" applyFill="1" applyBorder="1" applyAlignment="1"/>
    <xf numFmtId="0" fontId="3" fillId="3" borderId="14" xfId="0" applyFont="1" applyFill="1" applyBorder="1" applyAlignment="1"/>
    <xf numFmtId="0" fontId="3" fillId="3" borderId="11" xfId="0" applyFont="1" applyFill="1" applyBorder="1" applyAlignment="1"/>
    <xf numFmtId="0" fontId="3" fillId="7" borderId="14" xfId="0" applyFont="1" applyFill="1" applyBorder="1"/>
    <xf numFmtId="0" fontId="3" fillId="3" borderId="14" xfId="0" applyFont="1" applyFill="1" applyBorder="1"/>
    <xf numFmtId="0" fontId="3" fillId="3" borderId="11" xfId="0" applyFont="1" applyFill="1" applyBorder="1"/>
    <xf numFmtId="0" fontId="3" fillId="3" borderId="8" xfId="0" applyFont="1" applyFill="1" applyBorder="1"/>
    <xf numFmtId="0" fontId="3" fillId="3" borderId="12" xfId="0" applyFont="1" applyFill="1" applyBorder="1" applyAlignment="1"/>
    <xf numFmtId="0" fontId="3" fillId="3" borderId="0" xfId="0" applyFont="1" applyFill="1" applyAlignment="1"/>
    <xf numFmtId="0" fontId="3" fillId="3" borderId="8" xfId="0" applyFont="1" applyFill="1" applyBorder="1" applyAlignment="1"/>
    <xf numFmtId="0" fontId="3" fillId="3" borderId="12" xfId="0" applyFont="1" applyFill="1" applyBorder="1"/>
    <xf numFmtId="0" fontId="3" fillId="3" borderId="10" xfId="0" applyFont="1" applyFill="1" applyBorder="1" applyAlignment="1"/>
    <xf numFmtId="0" fontId="3" fillId="3" borderId="7" xfId="0" applyFont="1" applyFill="1" applyBorder="1" applyAlignment="1"/>
    <xf numFmtId="0" fontId="3" fillId="3" borderId="6" xfId="0" applyFont="1" applyFill="1" applyBorder="1" applyAlignment="1"/>
    <xf numFmtId="0" fontId="3" fillId="3" borderId="10" xfId="0" applyFont="1" applyFill="1" applyBorder="1"/>
    <xf numFmtId="0" fontId="3" fillId="3" borderId="7" xfId="0" applyFont="1" applyFill="1" applyBorder="1"/>
    <xf numFmtId="0" fontId="3" fillId="3" borderId="6" xfId="0" applyFont="1" applyFill="1" applyBorder="1"/>
    <xf numFmtId="0" fontId="6" fillId="7" borderId="0" xfId="0" applyFont="1" applyFill="1"/>
    <xf numFmtId="0" fontId="3" fillId="7" borderId="12" xfId="0" applyFont="1" applyFill="1" applyBorder="1"/>
    <xf numFmtId="0" fontId="3" fillId="5" borderId="13" xfId="0" applyFont="1" applyFill="1" applyBorder="1" applyAlignment="1"/>
    <xf numFmtId="0" fontId="3" fillId="5" borderId="14" xfId="0" applyFont="1" applyFill="1" applyBorder="1" applyAlignment="1"/>
    <xf numFmtId="0" fontId="3" fillId="5" borderId="11" xfId="0" applyFont="1" applyFill="1" applyBorder="1" applyAlignment="1"/>
    <xf numFmtId="0" fontId="3" fillId="0" borderId="13" xfId="0" applyFont="1" applyBorder="1" applyAlignment="1"/>
    <xf numFmtId="0" fontId="3" fillId="0" borderId="11" xfId="0" applyFont="1" applyBorder="1" applyAlignment="1"/>
    <xf numFmtId="0" fontId="3" fillId="0" borderId="8" xfId="0" applyFont="1" applyBorder="1" applyAlignment="1"/>
    <xf numFmtId="0" fontId="3" fillId="5" borderId="12" xfId="0" applyFont="1" applyFill="1" applyBorder="1" applyAlignment="1"/>
    <xf numFmtId="0" fontId="3" fillId="5" borderId="0" xfId="0" applyFont="1" applyFill="1" applyAlignment="1"/>
    <xf numFmtId="0" fontId="3" fillId="5" borderId="8" xfId="0" applyFont="1" applyFill="1" applyBorder="1" applyAlignment="1"/>
    <xf numFmtId="0" fontId="3" fillId="5" borderId="12" xfId="0" applyFont="1" applyFill="1" applyBorder="1"/>
    <xf numFmtId="0" fontId="3" fillId="5" borderId="0" xfId="0" applyFont="1" applyFill="1"/>
    <xf numFmtId="0" fontId="3" fillId="5" borderId="8" xfId="0" applyFont="1" applyFill="1" applyBorder="1"/>
    <xf numFmtId="0" fontId="3" fillId="5" borderId="10" xfId="0" applyFont="1" applyFill="1" applyBorder="1"/>
    <xf numFmtId="0" fontId="3" fillId="5" borderId="7" xfId="0" applyFont="1" applyFill="1" applyBorder="1"/>
    <xf numFmtId="0" fontId="3" fillId="5" borderId="6" xfId="0" applyFont="1" applyFill="1" applyBorder="1"/>
    <xf numFmtId="0" fontId="3" fillId="0" borderId="10" xfId="0" applyFont="1" applyBorder="1" applyAlignment="1"/>
    <xf numFmtId="0" fontId="3" fillId="0" borderId="14" xfId="0" applyFont="1" applyBorder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2" fillId="3" borderId="12" xfId="0" applyFont="1" applyFill="1" applyBorder="1" applyAlignment="1"/>
    <xf numFmtId="0" fontId="2" fillId="3" borderId="8" xfId="0" applyFont="1" applyFill="1" applyBorder="1" applyAlignment="1">
      <alignment horizontal="right"/>
    </xf>
    <xf numFmtId="0" fontId="2" fillId="3" borderId="0" xfId="0" applyFont="1" applyFill="1" applyAlignment="1"/>
    <xf numFmtId="0" fontId="4" fillId="3" borderId="12" xfId="0" applyFont="1" applyFill="1" applyBorder="1" applyAlignment="1"/>
    <xf numFmtId="0" fontId="2" fillId="3" borderId="12" xfId="0" applyFont="1" applyFill="1" applyBorder="1" applyAlignment="1"/>
    <xf numFmtId="1" fontId="2" fillId="3" borderId="8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2" fillId="3" borderId="6" xfId="0" applyFont="1" applyFill="1" applyBorder="1" applyAlignment="1">
      <alignment horizontal="right"/>
    </xf>
    <xf numFmtId="0" fontId="4" fillId="3" borderId="10" xfId="0" applyFont="1" applyFill="1" applyBorder="1" applyAlignment="1"/>
    <xf numFmtId="0" fontId="1" fillId="2" borderId="7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0" borderId="5" xfId="0" applyFont="1" applyBorder="1" applyAlignment="1"/>
    <xf numFmtId="0" fontId="2" fillId="0" borderId="6" xfId="0" applyFont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/>
    <xf numFmtId="0" fontId="2" fillId="0" borderId="6" xfId="0" applyFont="1" applyBorder="1" applyAlignment="1">
      <alignment horizontal="right"/>
    </xf>
    <xf numFmtId="0" fontId="2" fillId="0" borderId="1" xfId="0" applyFont="1" applyBorder="1" applyAlignment="1"/>
    <xf numFmtId="0" fontId="2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0" fontId="1" fillId="2" borderId="5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1" fillId="8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0" fontId="5" fillId="0" borderId="12" xfId="0" applyFont="1" applyBorder="1"/>
    <xf numFmtId="0" fontId="5" fillId="0" borderId="10" xfId="0" applyFont="1" applyBorder="1"/>
    <xf numFmtId="0" fontId="6" fillId="4" borderId="13" xfId="0" applyFont="1" applyFill="1" applyBorder="1" applyAlignment="1">
      <alignment wrapText="1"/>
    </xf>
    <xf numFmtId="0" fontId="1" fillId="6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1" fillId="6" borderId="3" xfId="0" applyFont="1" applyFill="1" applyBorder="1" applyAlignment="1">
      <alignment horizontal="center"/>
    </xf>
    <xf numFmtId="0" fontId="6" fillId="9" borderId="13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3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45" sqref="N45"/>
    </sheetView>
  </sheetViews>
  <sheetFormatPr baseColWidth="10" defaultColWidth="12.5703125" defaultRowHeight="15.75" customHeight="1"/>
  <cols>
    <col min="2" max="2" width="22.140625" customWidth="1"/>
    <col min="3" max="3" width="6" customWidth="1"/>
    <col min="4" max="4" width="12.42578125" customWidth="1"/>
    <col min="5" max="5" width="1" customWidth="1"/>
    <col min="6" max="6" width="25.7109375" customWidth="1"/>
    <col min="7" max="7" width="6" customWidth="1"/>
    <col min="8" max="8" width="12.42578125" customWidth="1"/>
    <col min="9" max="9" width="1" customWidth="1"/>
    <col min="10" max="10" width="22.140625" customWidth="1"/>
    <col min="11" max="11" width="6" customWidth="1"/>
    <col min="12" max="12" width="12.42578125" customWidth="1"/>
    <col min="13" max="13" width="1" customWidth="1"/>
    <col min="14" max="14" width="22.140625" customWidth="1"/>
    <col min="15" max="15" width="6" customWidth="1"/>
    <col min="16" max="16" width="12.42578125" customWidth="1"/>
    <col min="17" max="17" width="1" customWidth="1"/>
    <col min="18" max="18" width="22.5703125" customWidth="1"/>
    <col min="19" max="19" width="5.5703125" customWidth="1"/>
    <col min="21" max="21" width="1.28515625" customWidth="1"/>
    <col min="22" max="22" width="20" customWidth="1"/>
    <col min="23" max="23" width="4.28515625" customWidth="1"/>
    <col min="25" max="25" width="1.42578125" customWidth="1"/>
    <col min="26" max="26" width="20" customWidth="1"/>
    <col min="27" max="27" width="4.28515625" customWidth="1"/>
    <col min="30" max="30" width="26.42578125" customWidth="1"/>
    <col min="31" max="31" width="8.42578125" customWidth="1"/>
  </cols>
  <sheetData>
    <row r="1" spans="1:31" ht="12.75">
      <c r="B1" s="143" t="s">
        <v>4</v>
      </c>
      <c r="C1" s="144"/>
      <c r="D1" s="130"/>
      <c r="E1" s="16"/>
      <c r="F1" s="138" t="s">
        <v>5</v>
      </c>
      <c r="G1" s="139"/>
      <c r="H1" s="140"/>
      <c r="I1" s="17"/>
      <c r="J1" s="138" t="s">
        <v>1</v>
      </c>
      <c r="K1" s="139"/>
      <c r="L1" s="140"/>
      <c r="M1" s="17"/>
      <c r="N1" s="138" t="s">
        <v>1</v>
      </c>
      <c r="O1" s="139"/>
      <c r="P1" s="140"/>
      <c r="Q1" s="18"/>
      <c r="R1" s="138" t="s">
        <v>1</v>
      </c>
      <c r="S1" s="139"/>
      <c r="T1" s="140"/>
      <c r="U1" s="18"/>
      <c r="V1" s="138" t="s">
        <v>1</v>
      </c>
      <c r="W1" s="139"/>
      <c r="X1" s="140"/>
      <c r="Y1" s="18"/>
      <c r="Z1" s="138" t="s">
        <v>1</v>
      </c>
      <c r="AA1" s="139"/>
      <c r="AB1" s="140"/>
      <c r="AC1" s="19"/>
      <c r="AD1" s="19"/>
      <c r="AE1" s="19"/>
    </row>
    <row r="2" spans="1:31" ht="12.75">
      <c r="B2" s="141" t="s">
        <v>6</v>
      </c>
      <c r="C2" s="128"/>
      <c r="D2" s="129"/>
      <c r="E2" s="20"/>
      <c r="F2" s="141" t="s">
        <v>7</v>
      </c>
      <c r="G2" s="128"/>
      <c r="H2" s="129"/>
      <c r="I2" s="21"/>
      <c r="J2" s="141" t="s">
        <v>8</v>
      </c>
      <c r="K2" s="128"/>
      <c r="L2" s="129"/>
      <c r="M2" s="21"/>
      <c r="N2" s="141" t="s">
        <v>9</v>
      </c>
      <c r="O2" s="128"/>
      <c r="P2" s="129"/>
      <c r="Q2" s="18"/>
      <c r="R2" s="141" t="s">
        <v>10</v>
      </c>
      <c r="S2" s="128"/>
      <c r="T2" s="129"/>
      <c r="U2" s="18"/>
      <c r="V2" s="141" t="s">
        <v>11</v>
      </c>
      <c r="W2" s="128"/>
      <c r="X2" s="129"/>
      <c r="Y2" s="18"/>
      <c r="Z2" s="141" t="s">
        <v>12</v>
      </c>
      <c r="AA2" s="128"/>
      <c r="AB2" s="129"/>
      <c r="AC2" s="19"/>
      <c r="AD2" s="19"/>
      <c r="AE2" s="19"/>
    </row>
    <row r="3" spans="1:31" ht="12.75">
      <c r="B3" s="133" t="s">
        <v>13</v>
      </c>
      <c r="C3" s="132"/>
      <c r="D3" s="131"/>
      <c r="E3" s="21"/>
      <c r="F3" s="133" t="s">
        <v>14</v>
      </c>
      <c r="G3" s="132"/>
      <c r="H3" s="131"/>
      <c r="I3" s="21"/>
      <c r="J3" s="133" t="s">
        <v>15</v>
      </c>
      <c r="K3" s="132"/>
      <c r="L3" s="131"/>
      <c r="M3" s="21"/>
      <c r="N3" s="133" t="s">
        <v>16</v>
      </c>
      <c r="O3" s="132"/>
      <c r="P3" s="131"/>
      <c r="Q3" s="18"/>
      <c r="R3" s="133" t="s">
        <v>17</v>
      </c>
      <c r="S3" s="132"/>
      <c r="T3" s="131"/>
      <c r="U3" s="18"/>
      <c r="V3" s="133" t="s">
        <v>18</v>
      </c>
      <c r="W3" s="132"/>
      <c r="X3" s="131"/>
      <c r="Y3" s="18"/>
      <c r="Z3" s="133" t="s">
        <v>19</v>
      </c>
      <c r="AA3" s="132"/>
      <c r="AB3" s="131"/>
      <c r="AC3" s="22"/>
      <c r="AE3" s="22"/>
    </row>
    <row r="4" spans="1:31" ht="25.5">
      <c r="B4" s="23" t="s">
        <v>20</v>
      </c>
      <c r="C4" s="24"/>
      <c r="D4" s="25"/>
      <c r="E4" s="18"/>
      <c r="F4" s="23" t="s">
        <v>20</v>
      </c>
      <c r="G4" s="24"/>
      <c r="H4" s="25">
        <f>D7</f>
        <v>74400</v>
      </c>
      <c r="I4" s="18"/>
      <c r="J4" s="23" t="s">
        <v>20</v>
      </c>
      <c r="K4" s="24"/>
      <c r="L4" s="25">
        <f>H7</f>
        <v>72674</v>
      </c>
      <c r="M4" s="18"/>
      <c r="N4" s="23" t="s">
        <v>20</v>
      </c>
      <c r="O4" s="24"/>
      <c r="P4" s="25">
        <f>L7</f>
        <v>71942</v>
      </c>
      <c r="Q4" s="18"/>
      <c r="R4" s="23" t="s">
        <v>20</v>
      </c>
      <c r="S4" s="24"/>
      <c r="T4" s="25">
        <f>P7</f>
        <v>71454</v>
      </c>
      <c r="U4" s="18"/>
      <c r="V4" s="23" t="s">
        <v>20</v>
      </c>
      <c r="W4" s="24"/>
      <c r="X4" s="25">
        <f>T7</f>
        <v>77466</v>
      </c>
      <c r="Y4" s="18"/>
      <c r="Z4" s="23" t="s">
        <v>20</v>
      </c>
      <c r="AA4" s="24"/>
      <c r="AB4" s="25">
        <f>X7</f>
        <v>77538</v>
      </c>
      <c r="AD4" s="26" t="s">
        <v>21</v>
      </c>
      <c r="AE4" s="27">
        <f>AB7+(AB6*7)</f>
        <v>52194</v>
      </c>
    </row>
    <row r="5" spans="1:31" ht="12.75">
      <c r="B5" s="23" t="s">
        <v>22</v>
      </c>
      <c r="C5" s="24"/>
      <c r="D5" s="28">
        <f>SUM(D25:D33)+SUM(D34:D35)/12-SUM(D10:D19)-SUM(D20:D23)/12</f>
        <v>-297.33333333333348</v>
      </c>
      <c r="E5" s="18"/>
      <c r="F5" s="23" t="s">
        <v>22</v>
      </c>
      <c r="G5" s="24"/>
      <c r="H5" s="25">
        <f>SUM(H25:H33)+SUM(H34:H35)/2-SUM(H10:H19)-SUM(H20:H23)/2</f>
        <v>-863</v>
      </c>
      <c r="I5" s="18"/>
      <c r="J5" s="23" t="s">
        <v>22</v>
      </c>
      <c r="K5" s="24"/>
      <c r="L5" s="25">
        <f>SUM(L25:L33)+SUM(L34:L35)/3-SUM(L10:L19)-SUM(L20:L23)/3</f>
        <v>-244</v>
      </c>
      <c r="M5" s="18"/>
      <c r="N5" s="23" t="s">
        <v>22</v>
      </c>
      <c r="O5" s="24"/>
      <c r="P5" s="25">
        <f>SUM(P25:P33)+SUM(P34:P35)/2-SUM(P10:P19)-SUM(P20:P23)/2</f>
        <v>-244</v>
      </c>
      <c r="Q5" s="18"/>
      <c r="R5" s="23" t="s">
        <v>22</v>
      </c>
      <c r="S5" s="24"/>
      <c r="T5" s="25">
        <f>SUM(T25:T33)+SUM(T34:T35)/12-SUM(T10:T19)-SUM(T20:T23)/12</f>
        <v>501</v>
      </c>
      <c r="U5" s="18"/>
      <c r="V5" s="23" t="s">
        <v>22</v>
      </c>
      <c r="W5" s="24"/>
      <c r="X5" s="25">
        <f>SUM(X25:X33)+SUM(X34:X35)/12-SUM(X10:X19)-SUM(X20:X23)/12</f>
        <v>6</v>
      </c>
      <c r="Y5" s="18"/>
      <c r="Z5" s="23" t="s">
        <v>22</v>
      </c>
      <c r="AA5" s="24"/>
      <c r="AB5" s="25">
        <f>SUM(AB25:AB33)+SUM(AB34:AB35)/12-SUM(AB10:AB19)-SUM(AB20:AB23)/12</f>
        <v>-264</v>
      </c>
      <c r="AD5" s="29" t="s">
        <v>23</v>
      </c>
      <c r="AE5" s="27">
        <f>AB7+(AB6*22)</f>
        <v>4674</v>
      </c>
    </row>
    <row r="6" spans="1:31" ht="12.75">
      <c r="B6" s="23" t="s">
        <v>24</v>
      </c>
      <c r="C6" s="30"/>
      <c r="D6" s="31">
        <f>D5*12</f>
        <v>-3568.0000000000018</v>
      </c>
      <c r="E6" s="32"/>
      <c r="F6" s="33" t="s">
        <v>24</v>
      </c>
      <c r="G6" s="30"/>
      <c r="H6" s="31">
        <f>H5*2</f>
        <v>-1726</v>
      </c>
      <c r="I6" s="32"/>
      <c r="J6" s="33" t="s">
        <v>24</v>
      </c>
      <c r="K6" s="30"/>
      <c r="L6" s="31">
        <f>L5*3</f>
        <v>-732</v>
      </c>
      <c r="M6" s="32"/>
      <c r="N6" s="33" t="s">
        <v>24</v>
      </c>
      <c r="O6" s="30"/>
      <c r="P6" s="31">
        <f>P5*2</f>
        <v>-488</v>
      </c>
      <c r="Q6" s="18"/>
      <c r="R6" s="33" t="s">
        <v>24</v>
      </c>
      <c r="S6" s="30"/>
      <c r="T6" s="31">
        <f>T5*12</f>
        <v>6012</v>
      </c>
      <c r="U6" s="18"/>
      <c r="V6" s="33" t="s">
        <v>24</v>
      </c>
      <c r="W6" s="30"/>
      <c r="X6" s="31">
        <f>X5*12</f>
        <v>72</v>
      </c>
      <c r="Y6" s="18"/>
      <c r="Z6" s="33" t="s">
        <v>24</v>
      </c>
      <c r="AA6" s="30"/>
      <c r="AB6" s="31">
        <f>AB5*12</f>
        <v>-3168</v>
      </c>
      <c r="AC6" s="30"/>
      <c r="AD6" s="34"/>
      <c r="AE6" s="35"/>
    </row>
    <row r="7" spans="1:31" ht="12.75">
      <c r="B7" s="36" t="s">
        <v>25</v>
      </c>
      <c r="C7" s="37"/>
      <c r="D7" s="38">
        <f>SourcesRecettes!B15+SourcesRecettes!B16-SUM(D20:D23)+SUM(D34:D35)</f>
        <v>74400</v>
      </c>
      <c r="E7" s="32"/>
      <c r="F7" s="39" t="s">
        <v>26</v>
      </c>
      <c r="G7" s="37"/>
      <c r="H7" s="38">
        <f>H4+H6</f>
        <v>72674</v>
      </c>
      <c r="I7" s="32"/>
      <c r="J7" s="39" t="s">
        <v>26</v>
      </c>
      <c r="K7" s="37"/>
      <c r="L7" s="38">
        <f>L4+L6</f>
        <v>71942</v>
      </c>
      <c r="M7" s="32"/>
      <c r="N7" s="39" t="s">
        <v>26</v>
      </c>
      <c r="O7" s="37"/>
      <c r="P7" s="38">
        <f>P4+P6</f>
        <v>71454</v>
      </c>
      <c r="Q7" s="18"/>
      <c r="R7" s="39" t="s">
        <v>26</v>
      </c>
      <c r="S7" s="37"/>
      <c r="T7" s="38">
        <f>T4+T6</f>
        <v>77466</v>
      </c>
      <c r="U7" s="18"/>
      <c r="V7" s="39" t="s">
        <v>26</v>
      </c>
      <c r="W7" s="37"/>
      <c r="X7" s="38">
        <f>X4+X6</f>
        <v>77538</v>
      </c>
      <c r="Y7" s="18"/>
      <c r="Z7" s="39" t="s">
        <v>26</v>
      </c>
      <c r="AA7" s="37"/>
      <c r="AB7" s="38">
        <f>AB4+AB6</f>
        <v>74370</v>
      </c>
      <c r="AC7" s="30"/>
      <c r="AD7" s="30"/>
      <c r="AE7" s="30"/>
    </row>
    <row r="8" spans="1:31" ht="6.75" customHeight="1">
      <c r="B8" s="40"/>
      <c r="C8" s="41"/>
      <c r="D8" s="41"/>
      <c r="E8" s="32"/>
      <c r="F8" s="42"/>
      <c r="G8" s="41"/>
      <c r="H8" s="41"/>
      <c r="I8" s="32"/>
      <c r="J8" s="42"/>
      <c r="K8" s="41"/>
      <c r="L8" s="41"/>
      <c r="M8" s="32"/>
      <c r="N8" s="42"/>
      <c r="O8" s="41"/>
      <c r="P8" s="41"/>
      <c r="Q8" s="18"/>
      <c r="R8" s="43"/>
      <c r="S8" s="43"/>
      <c r="T8" s="43"/>
      <c r="U8" s="18"/>
      <c r="V8" s="43"/>
      <c r="W8" s="43"/>
      <c r="X8" s="43"/>
      <c r="Y8" s="18"/>
      <c r="Z8" s="43"/>
      <c r="AA8" s="43"/>
      <c r="AB8" s="44"/>
    </row>
    <row r="9" spans="1:31" ht="12.75">
      <c r="B9" s="45"/>
      <c r="C9" s="46" t="s">
        <v>27</v>
      </c>
      <c r="D9" s="46" t="s">
        <v>28</v>
      </c>
      <c r="E9" s="47"/>
      <c r="F9" s="48"/>
      <c r="G9" s="46" t="s">
        <v>27</v>
      </c>
      <c r="H9" s="46" t="s">
        <v>28</v>
      </c>
      <c r="I9" s="47"/>
      <c r="J9" s="48"/>
      <c r="K9" s="46" t="s">
        <v>27</v>
      </c>
      <c r="L9" s="46" t="s">
        <v>28</v>
      </c>
      <c r="M9" s="47"/>
      <c r="N9" s="48"/>
      <c r="O9" s="46" t="s">
        <v>27</v>
      </c>
      <c r="P9" s="46" t="s">
        <v>28</v>
      </c>
      <c r="Q9" s="49"/>
      <c r="R9" s="50"/>
      <c r="S9" s="46" t="s">
        <v>27</v>
      </c>
      <c r="T9" s="46" t="s">
        <v>28</v>
      </c>
      <c r="U9" s="49"/>
      <c r="V9" s="50"/>
      <c r="W9" s="46" t="s">
        <v>27</v>
      </c>
      <c r="X9" s="46" t="s">
        <v>28</v>
      </c>
      <c r="Y9" s="49"/>
      <c r="Z9" s="50"/>
      <c r="AA9" s="46" t="s">
        <v>27</v>
      </c>
      <c r="AB9" s="51" t="s">
        <v>28</v>
      </c>
      <c r="AC9" s="52"/>
      <c r="AD9" s="52"/>
      <c r="AE9" s="52"/>
    </row>
    <row r="10" spans="1:31" ht="12.75">
      <c r="A10" s="142" t="s">
        <v>29</v>
      </c>
      <c r="B10" s="53" t="str">
        <f>SourcesDepenses!D2</f>
        <v>Loyer</v>
      </c>
      <c r="C10" s="54">
        <v>1</v>
      </c>
      <c r="D10" s="55">
        <f>SourcesDepenses!E2*C10</f>
        <v>750</v>
      </c>
      <c r="E10" s="18"/>
      <c r="F10" s="53" t="str">
        <f>SourcesDepenses!$A$2</f>
        <v>prêt</v>
      </c>
      <c r="G10" s="54">
        <v>1</v>
      </c>
      <c r="H10" s="55">
        <f>SourcesDepenses!$B$2*G10</f>
        <v>800</v>
      </c>
      <c r="I10" s="18"/>
      <c r="J10" s="53" t="str">
        <f>SourcesDepenses!$A$2</f>
        <v>prêt</v>
      </c>
      <c r="K10" s="54">
        <v>1</v>
      </c>
      <c r="L10" s="55">
        <f>SourcesDepenses!$B$2*K10</f>
        <v>800</v>
      </c>
      <c r="M10" s="18"/>
      <c r="N10" s="53" t="str">
        <f>SourcesDepenses!$A$2</f>
        <v>prêt</v>
      </c>
      <c r="O10" s="54">
        <v>1</v>
      </c>
      <c r="P10" s="55">
        <f>SourcesDepenses!$B$2*O10</f>
        <v>800</v>
      </c>
      <c r="Q10" s="18"/>
      <c r="R10" s="53" t="str">
        <f>SourcesDepenses!$A$2</f>
        <v>prêt</v>
      </c>
      <c r="S10" s="54">
        <v>1</v>
      </c>
      <c r="T10" s="55">
        <f>SourcesDepenses!$B$2*S10</f>
        <v>800</v>
      </c>
      <c r="U10" s="18"/>
      <c r="V10" s="53" t="str">
        <f>SourcesDepenses!$A$2</f>
        <v>prêt</v>
      </c>
      <c r="W10" s="54">
        <v>1</v>
      </c>
      <c r="X10" s="55">
        <f>SourcesDepenses!$B$2*W10</f>
        <v>800</v>
      </c>
      <c r="Y10" s="18"/>
      <c r="Z10" s="53" t="str">
        <f>SourcesDepenses!$A$2</f>
        <v>prêt</v>
      </c>
      <c r="AA10" s="54">
        <v>1</v>
      </c>
      <c r="AB10" s="55">
        <f>SourcesDepenses!$B$2*AA10</f>
        <v>800</v>
      </c>
    </row>
    <row r="11" spans="1:31" ht="12.75">
      <c r="A11" s="135"/>
      <c r="B11" s="56" t="str">
        <f>SourcesDepenses!D3</f>
        <v>Food</v>
      </c>
      <c r="C11" s="24">
        <v>1</v>
      </c>
      <c r="D11" s="25">
        <f>SourcesDepenses!E3*C11</f>
        <v>1100</v>
      </c>
      <c r="E11" s="18"/>
      <c r="F11" s="56" t="str">
        <f>SourcesDepenses!$A$3</f>
        <v>alimentation</v>
      </c>
      <c r="G11" s="24">
        <v>1.57</v>
      </c>
      <c r="H11" s="25">
        <f>SourcesDepenses!$B$3*G11+1</f>
        <v>1100</v>
      </c>
      <c r="I11" s="18"/>
      <c r="J11" s="56" t="str">
        <f>SourcesDepenses!$A$3</f>
        <v>alimentation</v>
      </c>
      <c r="K11" s="24">
        <v>1.4</v>
      </c>
      <c r="L11" s="25">
        <f>SourcesDepenses!$B$3*K11+20</f>
        <v>999.99999999999989</v>
      </c>
      <c r="M11" s="18"/>
      <c r="N11" s="56" t="str">
        <f>SourcesDepenses!$A$3</f>
        <v>alimentation</v>
      </c>
      <c r="O11" s="24">
        <v>1.4</v>
      </c>
      <c r="P11" s="25">
        <f>SourcesDepenses!$B$3*O11+20</f>
        <v>999.99999999999989</v>
      </c>
      <c r="Q11" s="18"/>
      <c r="R11" s="56" t="str">
        <f>SourcesDepenses!$A$3</f>
        <v>alimentation</v>
      </c>
      <c r="S11" s="24">
        <v>1</v>
      </c>
      <c r="T11" s="25">
        <f>SourcesDepenses!$B$3*S11</f>
        <v>700</v>
      </c>
      <c r="U11" s="18"/>
      <c r="V11" s="56" t="str">
        <f>SourcesDepenses!$A$3</f>
        <v>alimentation</v>
      </c>
      <c r="W11" s="24">
        <v>0.7</v>
      </c>
      <c r="X11" s="25">
        <f>SourcesDepenses!$B$3*W11+10</f>
        <v>499.99999999999994</v>
      </c>
      <c r="Y11" s="18"/>
      <c r="Z11" s="56" t="str">
        <f>SourcesDepenses!$A$3</f>
        <v>alimentation</v>
      </c>
      <c r="AA11" s="24">
        <v>0.7</v>
      </c>
      <c r="AB11" s="25">
        <f>SourcesDepenses!$B$3*AA11+10</f>
        <v>499.99999999999994</v>
      </c>
    </row>
    <row r="12" spans="1:31" ht="12.75">
      <c r="A12" s="135"/>
      <c r="B12" s="56" t="str">
        <f>SourcesDepenses!D4</f>
        <v>Impots</v>
      </c>
      <c r="C12" s="24">
        <v>1</v>
      </c>
      <c r="D12" s="25">
        <f>SourcesDepenses!E4*C12</f>
        <v>0</v>
      </c>
      <c r="E12" s="18"/>
      <c r="F12" s="56" t="str">
        <f>SourcesDepenses!$A$4</f>
        <v>electricité</v>
      </c>
      <c r="G12" s="24">
        <v>1.2</v>
      </c>
      <c r="H12" s="25">
        <f>SourcesDepenses!$B$4*G12</f>
        <v>132</v>
      </c>
      <c r="I12" s="18"/>
      <c r="J12" s="56" t="str">
        <f>SourcesDepenses!$A$4</f>
        <v>electricité</v>
      </c>
      <c r="K12" s="24">
        <v>1</v>
      </c>
      <c r="L12" s="25">
        <f>SourcesDepenses!$B$4*K12</f>
        <v>110</v>
      </c>
      <c r="M12" s="18"/>
      <c r="N12" s="56" t="str">
        <f>SourcesDepenses!$A$4</f>
        <v>electricité</v>
      </c>
      <c r="O12" s="24">
        <v>1</v>
      </c>
      <c r="P12" s="25">
        <f>SourcesDepenses!$B$4*O12</f>
        <v>110</v>
      </c>
      <c r="Q12" s="18"/>
      <c r="R12" s="56" t="str">
        <f>SourcesDepenses!$A$4</f>
        <v>electricité</v>
      </c>
      <c r="S12" s="24">
        <v>1</v>
      </c>
      <c r="T12" s="25">
        <f>SourcesDepenses!$B$4*S12</f>
        <v>110</v>
      </c>
      <c r="U12" s="18"/>
      <c r="V12" s="56" t="str">
        <f>SourcesDepenses!$A$4</f>
        <v>electricité</v>
      </c>
      <c r="W12" s="24">
        <v>1</v>
      </c>
      <c r="X12" s="25">
        <f>SourcesDepenses!$B$4*W12</f>
        <v>110</v>
      </c>
      <c r="Y12" s="18"/>
      <c r="Z12" s="56" t="str">
        <f>SourcesDepenses!$A$4</f>
        <v>electricité</v>
      </c>
      <c r="AA12" s="24">
        <v>1</v>
      </c>
      <c r="AB12" s="25">
        <f>SourcesDepenses!$B$4*AA12</f>
        <v>110</v>
      </c>
    </row>
    <row r="13" spans="1:31" ht="12.75">
      <c r="A13" s="135"/>
      <c r="B13" s="56" t="str">
        <f>SourcesDepenses!D5</f>
        <v>Multimedia (tel, internet, ...)</v>
      </c>
      <c r="C13" s="24">
        <v>1</v>
      </c>
      <c r="D13" s="25">
        <f>SourcesDepenses!E5*C13</f>
        <v>100</v>
      </c>
      <c r="E13" s="18"/>
      <c r="F13" s="56" t="str">
        <f>SourcesDepenses!$A$5</f>
        <v>assurance</v>
      </c>
      <c r="G13" s="24">
        <v>1.1759999999999999</v>
      </c>
      <c r="H13" s="25">
        <f>SourcesDepenses!$B$5*G13</f>
        <v>147</v>
      </c>
      <c r="I13" s="18"/>
      <c r="J13" s="56" t="str">
        <f>SourcesDepenses!$A$5</f>
        <v>assurance</v>
      </c>
      <c r="K13" s="24">
        <v>1</v>
      </c>
      <c r="L13" s="25">
        <f>SourcesDepenses!$B$5*K13</f>
        <v>125</v>
      </c>
      <c r="M13" s="18"/>
      <c r="N13" s="56" t="str">
        <f>SourcesDepenses!$A$5</f>
        <v>assurance</v>
      </c>
      <c r="O13" s="24">
        <v>1</v>
      </c>
      <c r="P13" s="25">
        <f>SourcesDepenses!$B$5*O13</f>
        <v>125</v>
      </c>
      <c r="Q13" s="18"/>
      <c r="R13" s="56" t="str">
        <f>SourcesDepenses!$A$5</f>
        <v>assurance</v>
      </c>
      <c r="S13" s="24">
        <v>1</v>
      </c>
      <c r="T13" s="25">
        <f>SourcesDepenses!$B$5*S13</f>
        <v>125</v>
      </c>
      <c r="U13" s="18"/>
      <c r="V13" s="56" t="str">
        <f>SourcesDepenses!$A$5</f>
        <v>assurance</v>
      </c>
      <c r="W13" s="24">
        <v>1</v>
      </c>
      <c r="X13" s="25">
        <f>SourcesDepenses!$B$5*W13</f>
        <v>125</v>
      </c>
      <c r="Y13" s="18"/>
      <c r="Z13" s="56" t="str">
        <f>SourcesDepenses!$A$5</f>
        <v>assurance</v>
      </c>
      <c r="AA13" s="24">
        <v>1</v>
      </c>
      <c r="AB13" s="25">
        <f>SourcesDepenses!$B$5*AA13</f>
        <v>125</v>
      </c>
    </row>
    <row r="14" spans="1:31" ht="12.75">
      <c r="A14" s="135"/>
      <c r="B14" s="56" t="str">
        <f>SourcesDepenses!D6</f>
        <v>Navigo</v>
      </c>
      <c r="C14" s="24">
        <v>1</v>
      </c>
      <c r="D14" s="25">
        <f>SourcesDepenses!E6*C14</f>
        <v>150</v>
      </c>
      <c r="E14" s="18"/>
      <c r="F14" s="56" t="str">
        <f>SourcesDepenses!$A$6</f>
        <v>Impots (voir détail impôts)</v>
      </c>
      <c r="G14" s="24">
        <v>1</v>
      </c>
      <c r="H14" s="25">
        <f>SourcesDepenses!$B$6*G14</f>
        <v>304</v>
      </c>
      <c r="I14" s="18"/>
      <c r="J14" s="56" t="str">
        <f>SourcesDepenses!$A$6</f>
        <v>Impots (voir détail impôts)</v>
      </c>
      <c r="K14" s="24">
        <v>1</v>
      </c>
      <c r="L14" s="25">
        <f>SourcesDepenses!$B$6*K14</f>
        <v>304</v>
      </c>
      <c r="M14" s="18"/>
      <c r="N14" s="56" t="str">
        <f>SourcesDepenses!$A$6</f>
        <v>Impots (voir détail impôts)</v>
      </c>
      <c r="O14" s="24">
        <v>1</v>
      </c>
      <c r="P14" s="25">
        <f>SourcesDepenses!$B$6*O14</f>
        <v>304</v>
      </c>
      <c r="Q14" s="18"/>
      <c r="R14" s="56" t="str">
        <f>SourcesDepenses!$A$6</f>
        <v>Impots (voir détail impôts)</v>
      </c>
      <c r="S14" s="24">
        <v>1</v>
      </c>
      <c r="T14" s="25">
        <f>SourcesDepenses!$B$6*S14</f>
        <v>304</v>
      </c>
      <c r="U14" s="18"/>
      <c r="V14" s="56" t="str">
        <f>SourcesDepenses!$A$6</f>
        <v>Impots (voir détail impôts)</v>
      </c>
      <c r="W14" s="24">
        <v>1</v>
      </c>
      <c r="X14" s="25">
        <f>SourcesDepenses!$B$6*W14</f>
        <v>304</v>
      </c>
      <c r="Y14" s="18"/>
      <c r="Z14" s="56" t="str">
        <f>SourcesDepenses!$A$6</f>
        <v>Impots (voir détail impôts)</v>
      </c>
      <c r="AA14" s="24">
        <v>1</v>
      </c>
      <c r="AB14" s="25">
        <f>SourcesDepenses!$B$6*AA14</f>
        <v>304</v>
      </c>
    </row>
    <row r="15" spans="1:31" ht="12.75">
      <c r="A15" s="135"/>
      <c r="B15" s="56" t="str">
        <f>SourcesDepenses!D7</f>
        <v>Divers</v>
      </c>
      <c r="C15" s="24">
        <v>1</v>
      </c>
      <c r="D15" s="25">
        <f>SourcesDepenses!E7*C15</f>
        <v>400</v>
      </c>
      <c r="E15" s="18"/>
      <c r="F15" s="56" t="str">
        <f>SourcesDepenses!$A$7</f>
        <v>Multimedia (voir détail Multimédia)</v>
      </c>
      <c r="G15" s="24">
        <v>1</v>
      </c>
      <c r="H15" s="25">
        <f>SourcesDepenses!$B$7*G15</f>
        <v>90</v>
      </c>
      <c r="I15" s="18"/>
      <c r="J15" s="56" t="str">
        <f>SourcesDepenses!$A$7</f>
        <v>Multimedia (voir détail Multimédia)</v>
      </c>
      <c r="K15" s="24">
        <v>1</v>
      </c>
      <c r="L15" s="25">
        <f>SourcesDepenses!$B$7*K15</f>
        <v>90</v>
      </c>
      <c r="M15" s="18"/>
      <c r="N15" s="56" t="str">
        <f>SourcesDepenses!$A$7</f>
        <v>Multimedia (voir détail Multimédia)</v>
      </c>
      <c r="O15" s="24">
        <v>1</v>
      </c>
      <c r="P15" s="25">
        <f>SourcesDepenses!$B$7*O15</f>
        <v>90</v>
      </c>
      <c r="Q15" s="18"/>
      <c r="R15" s="56" t="str">
        <f>SourcesDepenses!$A$7</f>
        <v>Multimedia (voir détail Multimédia)</v>
      </c>
      <c r="S15" s="24">
        <v>1</v>
      </c>
      <c r="T15" s="25">
        <f>SourcesDepenses!$B$7*S15</f>
        <v>90</v>
      </c>
      <c r="U15" s="18"/>
      <c r="V15" s="56" t="str">
        <f>SourcesDepenses!$A$7</f>
        <v>Multimedia (voir détail Multimédia)</v>
      </c>
      <c r="W15" s="24">
        <v>1</v>
      </c>
      <c r="X15" s="25">
        <f>SourcesDepenses!$B$7*W15</f>
        <v>90</v>
      </c>
      <c r="Y15" s="18"/>
      <c r="Z15" s="56" t="str">
        <f>SourcesDepenses!$A$7</f>
        <v>Multimedia (voir détail Multimédia)</v>
      </c>
      <c r="AA15" s="24">
        <v>1</v>
      </c>
      <c r="AB15" s="25">
        <f>SourcesDepenses!$B$7*AA15</f>
        <v>90</v>
      </c>
    </row>
    <row r="16" spans="1:31" ht="12.75">
      <c r="A16" s="135"/>
      <c r="B16" s="56" t="str">
        <f>SourcesDepenses!D8</f>
        <v>Assurance</v>
      </c>
      <c r="C16" s="24">
        <v>1</v>
      </c>
      <c r="D16" s="25">
        <f>SourcesDepenses!E8*C16</f>
        <v>22</v>
      </c>
      <c r="E16" s="18"/>
      <c r="F16" s="56" t="str">
        <f>SourcesDepenses!$A$8</f>
        <v>Voiture</v>
      </c>
      <c r="G16" s="24">
        <v>1</v>
      </c>
      <c r="H16" s="25">
        <f>SourcesDepenses!$B$8*G16</f>
        <v>250</v>
      </c>
      <c r="I16" s="18"/>
      <c r="J16" s="56" t="str">
        <f>SourcesDepenses!$A$8</f>
        <v>Voiture</v>
      </c>
      <c r="K16" s="24">
        <v>1</v>
      </c>
      <c r="L16" s="25">
        <f>SourcesDepenses!$B$8*K16</f>
        <v>250</v>
      </c>
      <c r="M16" s="18"/>
      <c r="N16" s="56" t="str">
        <f>SourcesDepenses!$A$8</f>
        <v>Voiture</v>
      </c>
      <c r="O16" s="24">
        <v>1</v>
      </c>
      <c r="P16" s="25">
        <f>SourcesDepenses!$B$8*O16</f>
        <v>250</v>
      </c>
      <c r="Q16" s="18"/>
      <c r="R16" s="56" t="str">
        <f>SourcesDepenses!$A$8</f>
        <v>Voiture</v>
      </c>
      <c r="S16" s="24">
        <v>1</v>
      </c>
      <c r="T16" s="25">
        <f>SourcesDepenses!$B$8*S16</f>
        <v>250</v>
      </c>
      <c r="U16" s="18"/>
      <c r="V16" s="56" t="str">
        <f>SourcesDepenses!$A$8</f>
        <v>Voiture</v>
      </c>
      <c r="W16" s="24">
        <v>1</v>
      </c>
      <c r="X16" s="25">
        <f>SourcesDepenses!$B$8*W16</f>
        <v>250</v>
      </c>
      <c r="Y16" s="18"/>
      <c r="Z16" s="56" t="str">
        <f>SourcesDepenses!$A$8</f>
        <v>Voiture</v>
      </c>
      <c r="AA16" s="24">
        <v>1</v>
      </c>
      <c r="AB16" s="25">
        <f>SourcesDepenses!$B$8*AA16</f>
        <v>250</v>
      </c>
    </row>
    <row r="17" spans="1:31" ht="12.75">
      <c r="A17" s="135"/>
      <c r="B17" s="56" t="str">
        <f>SourcesDepenses!D9</f>
        <v>Electricité</v>
      </c>
      <c r="C17" s="24">
        <v>1</v>
      </c>
      <c r="D17" s="25">
        <f>SourcesDepenses!E9*C17</f>
        <v>22</v>
      </c>
      <c r="E17" s="18"/>
      <c r="F17" s="56" t="str">
        <f>SourcesDepenses!$A$9</f>
        <v>Divers (voir détail)</v>
      </c>
      <c r="G17" s="24">
        <v>0.67</v>
      </c>
      <c r="H17" s="25">
        <f>SourcesDepenses!$B$9*G17+0.95</f>
        <v>480</v>
      </c>
      <c r="I17" s="18"/>
      <c r="J17" s="56" t="str">
        <f>SourcesDepenses!$A$9</f>
        <v>Divers (voir détail)</v>
      </c>
      <c r="K17" s="24">
        <v>1</v>
      </c>
      <c r="L17" s="25">
        <f>SourcesDepenses!$B$9*K17</f>
        <v>715</v>
      </c>
      <c r="M17" s="18"/>
      <c r="N17" s="56" t="str">
        <f>SourcesDepenses!$A$9</f>
        <v>Divers (voir détail)</v>
      </c>
      <c r="O17" s="24">
        <v>1</v>
      </c>
      <c r="P17" s="25">
        <f>SourcesDepenses!$B$9*O17</f>
        <v>715</v>
      </c>
      <c r="Q17" s="18"/>
      <c r="R17" s="56" t="str">
        <f>SourcesDepenses!$A$9</f>
        <v>Divers (voir détail)</v>
      </c>
      <c r="S17" s="24">
        <v>1</v>
      </c>
      <c r="T17" s="25">
        <f>SourcesDepenses!$B$9*S17</f>
        <v>715</v>
      </c>
      <c r="U17" s="18"/>
      <c r="V17" s="56" t="str">
        <f>SourcesDepenses!$A$9</f>
        <v>Divers (voir détail)</v>
      </c>
      <c r="W17" s="24">
        <v>1</v>
      </c>
      <c r="X17" s="25">
        <f>SourcesDepenses!$B$9*W17</f>
        <v>715</v>
      </c>
      <c r="Y17" s="18"/>
      <c r="Z17" s="56" t="str">
        <f>SourcesDepenses!$A$9</f>
        <v>Divers (voir détail)</v>
      </c>
      <c r="AA17" s="24">
        <v>1</v>
      </c>
      <c r="AB17" s="25">
        <f>SourcesDepenses!$B$9*AA17</f>
        <v>715</v>
      </c>
    </row>
    <row r="18" spans="1:31" ht="12.75">
      <c r="A18" s="135"/>
      <c r="B18" s="56"/>
      <c r="D18" s="25"/>
      <c r="E18" s="18"/>
      <c r="F18" s="56" t="str">
        <f>SourcesDepenses!$A$10</f>
        <v>enfant</v>
      </c>
      <c r="G18" s="24">
        <v>0.25</v>
      </c>
      <c r="H18" s="25">
        <f>SourcesDepenses!$B$10*G18</f>
        <v>100</v>
      </c>
      <c r="I18" s="18"/>
      <c r="J18" s="56" t="str">
        <f>SourcesDepenses!$A$10</f>
        <v>enfant</v>
      </c>
      <c r="K18" s="24">
        <v>1</v>
      </c>
      <c r="L18" s="25">
        <f>SourcesDepenses!$B$10*K18</f>
        <v>400</v>
      </c>
      <c r="M18" s="18"/>
      <c r="N18" s="56" t="str">
        <f>SourcesDepenses!$A$10</f>
        <v>enfant</v>
      </c>
      <c r="O18" s="24">
        <v>1</v>
      </c>
      <c r="P18" s="25">
        <f>SourcesDepenses!$B$10*O18</f>
        <v>400</v>
      </c>
      <c r="Q18" s="18"/>
      <c r="R18" s="56" t="str">
        <f>SourcesDepenses!$A$10</f>
        <v>enfant</v>
      </c>
      <c r="S18" s="24">
        <v>1</v>
      </c>
      <c r="T18" s="25">
        <f>SourcesDepenses!$B$10*S18</f>
        <v>400</v>
      </c>
      <c r="U18" s="18"/>
      <c r="V18" s="56" t="str">
        <f>SourcesDepenses!$A$10</f>
        <v>enfant</v>
      </c>
      <c r="W18" s="24">
        <v>1</v>
      </c>
      <c r="X18" s="25">
        <f>SourcesDepenses!$B$10*W18</f>
        <v>400</v>
      </c>
      <c r="Y18" s="18"/>
      <c r="Z18" s="56" t="str">
        <f>SourcesDepenses!$A$10</f>
        <v>enfant</v>
      </c>
      <c r="AA18" s="24">
        <v>1</v>
      </c>
      <c r="AB18" s="25">
        <f>SourcesDepenses!$B$10*AA18</f>
        <v>400</v>
      </c>
    </row>
    <row r="19" spans="1:31" ht="12.75">
      <c r="A19" s="136"/>
      <c r="B19" s="57"/>
      <c r="C19" s="58"/>
      <c r="D19" s="59"/>
      <c r="E19" s="60"/>
      <c r="F19" s="24" t="s">
        <v>30</v>
      </c>
      <c r="G19" s="24">
        <v>1</v>
      </c>
      <c r="H19" s="24">
        <v>750</v>
      </c>
      <c r="I19" s="60"/>
      <c r="J19" s="57"/>
      <c r="K19" s="61"/>
      <c r="L19" s="59"/>
      <c r="M19" s="60"/>
      <c r="N19" s="57"/>
      <c r="O19" s="61"/>
      <c r="P19" s="59"/>
      <c r="Q19" s="60"/>
      <c r="R19" s="57"/>
      <c r="S19" s="61"/>
      <c r="T19" s="59"/>
      <c r="U19" s="60"/>
      <c r="V19" s="57"/>
      <c r="W19" s="61"/>
      <c r="X19" s="59"/>
      <c r="Y19" s="60"/>
      <c r="Z19" s="57"/>
      <c r="AA19" s="61"/>
      <c r="AB19" s="59"/>
    </row>
    <row r="20" spans="1:31" ht="12.75">
      <c r="A20" s="142" t="s">
        <v>31</v>
      </c>
      <c r="B20" s="62" t="s">
        <v>32</v>
      </c>
      <c r="C20" s="63">
        <v>1</v>
      </c>
      <c r="D20" s="64">
        <v>10000</v>
      </c>
      <c r="E20" s="65"/>
      <c r="F20" s="62" t="s">
        <v>33</v>
      </c>
      <c r="G20" s="63">
        <v>1</v>
      </c>
      <c r="H20" s="64">
        <v>2000</v>
      </c>
      <c r="I20" s="65"/>
      <c r="J20" s="62"/>
      <c r="K20" s="63"/>
      <c r="L20" s="64"/>
      <c r="M20" s="65"/>
      <c r="N20" s="62"/>
      <c r="O20" s="63"/>
      <c r="P20" s="64"/>
      <c r="Q20" s="65"/>
      <c r="R20" s="45"/>
      <c r="S20" s="66"/>
      <c r="T20" s="67"/>
      <c r="U20" s="65"/>
      <c r="V20" s="45"/>
      <c r="W20" s="66"/>
      <c r="X20" s="67"/>
      <c r="Y20" s="65"/>
      <c r="Z20" s="45"/>
      <c r="AA20" s="50"/>
      <c r="AB20" s="68"/>
    </row>
    <row r="21" spans="1:31" ht="12.75">
      <c r="A21" s="135"/>
      <c r="B21" s="69" t="s">
        <v>34</v>
      </c>
      <c r="C21" s="70">
        <v>1</v>
      </c>
      <c r="D21" s="71">
        <v>14000</v>
      </c>
      <c r="E21" s="18"/>
      <c r="F21" s="72"/>
      <c r="G21" s="50"/>
      <c r="H21" s="68"/>
      <c r="I21" s="18"/>
      <c r="J21" s="72"/>
      <c r="K21" s="50"/>
      <c r="L21" s="68"/>
      <c r="M21" s="18"/>
      <c r="N21" s="72"/>
      <c r="O21" s="50"/>
      <c r="P21" s="68"/>
      <c r="Q21" s="18"/>
      <c r="R21" s="72"/>
      <c r="S21" s="50"/>
      <c r="T21" s="68"/>
      <c r="U21" s="18"/>
      <c r="V21" s="72"/>
      <c r="W21" s="50"/>
      <c r="X21" s="68"/>
      <c r="Y21" s="18"/>
      <c r="Z21" s="72"/>
      <c r="AA21" s="50"/>
      <c r="AB21" s="68"/>
    </row>
    <row r="22" spans="1:31" ht="12.75">
      <c r="A22" s="135"/>
      <c r="B22" s="69" t="s">
        <v>35</v>
      </c>
      <c r="C22" s="70">
        <v>1</v>
      </c>
      <c r="D22" s="71">
        <v>2200</v>
      </c>
      <c r="E22" s="18"/>
      <c r="F22" s="72"/>
      <c r="G22" s="50"/>
      <c r="H22" s="68"/>
      <c r="I22" s="18"/>
      <c r="J22" s="72"/>
      <c r="K22" s="50"/>
      <c r="L22" s="68"/>
      <c r="M22" s="18"/>
      <c r="N22" s="72"/>
      <c r="O22" s="50"/>
      <c r="P22" s="68"/>
      <c r="Q22" s="18"/>
      <c r="R22" s="72"/>
      <c r="S22" s="50"/>
      <c r="T22" s="68"/>
      <c r="U22" s="18"/>
      <c r="V22" s="72"/>
      <c r="W22" s="50"/>
      <c r="X22" s="68"/>
      <c r="Y22" s="18"/>
      <c r="Z22" s="72"/>
      <c r="AA22" s="50"/>
      <c r="AB22" s="68"/>
    </row>
    <row r="23" spans="1:31" ht="12.75">
      <c r="A23" s="136"/>
      <c r="B23" s="73" t="s">
        <v>36</v>
      </c>
      <c r="C23" s="74">
        <v>1</v>
      </c>
      <c r="D23" s="75">
        <v>1500</v>
      </c>
      <c r="E23" s="18"/>
      <c r="F23" s="76"/>
      <c r="G23" s="77"/>
      <c r="H23" s="78"/>
      <c r="I23" s="18"/>
      <c r="J23" s="76"/>
      <c r="K23" s="77"/>
      <c r="L23" s="78"/>
      <c r="M23" s="18"/>
      <c r="N23" s="76"/>
      <c r="O23" s="77"/>
      <c r="P23" s="78"/>
      <c r="Q23" s="18"/>
      <c r="R23" s="76"/>
      <c r="S23" s="77"/>
      <c r="T23" s="78"/>
      <c r="U23" s="18"/>
      <c r="V23" s="76"/>
      <c r="W23" s="77"/>
      <c r="X23" s="78"/>
      <c r="Y23" s="18"/>
      <c r="Z23" s="76"/>
      <c r="AA23" s="50"/>
      <c r="AB23" s="68"/>
    </row>
    <row r="24" spans="1:31" ht="6.75" customHeight="1">
      <c r="A24" s="79"/>
      <c r="B24" s="8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3"/>
      <c r="AA24" s="43"/>
      <c r="AB24" s="44"/>
    </row>
    <row r="25" spans="1:31" ht="12.75">
      <c r="A25" s="134" t="s">
        <v>37</v>
      </c>
      <c r="B25" s="81" t="str">
        <f>SourcesRecettes!$D$4</f>
        <v>Salaire WWF</v>
      </c>
      <c r="C25" s="82">
        <v>1</v>
      </c>
      <c r="D25" s="83">
        <f>SourcesRecettes!$E$4</f>
        <v>2100</v>
      </c>
      <c r="E25" s="18"/>
      <c r="F25" s="81" t="str">
        <f>SourcesRecettes!$D$2</f>
        <v>Indemnités Congé maternité</v>
      </c>
      <c r="G25" s="82">
        <v>1</v>
      </c>
      <c r="H25" s="83">
        <f>SourcesRecettes!$E$2</f>
        <v>2100</v>
      </c>
      <c r="I25" s="18"/>
      <c r="J25" s="81" t="str">
        <f>SourcesRecettes!$D$2</f>
        <v>Indemnités Congé maternité</v>
      </c>
      <c r="K25" s="82">
        <v>1</v>
      </c>
      <c r="L25" s="83">
        <f>SourcesRecettes!$E$2</f>
        <v>2100</v>
      </c>
      <c r="M25" s="18"/>
      <c r="N25" s="81" t="str">
        <f>SourcesRecettes!$D$4</f>
        <v>Salaire WWF</v>
      </c>
      <c r="O25" s="82">
        <v>1</v>
      </c>
      <c r="P25" s="83">
        <f>SourcesRecettes!$E$4</f>
        <v>2100</v>
      </c>
      <c r="Q25" s="18"/>
      <c r="R25" s="84" t="str">
        <f>SourcesRecettes!$D$3</f>
        <v>Indemnités Chômage</v>
      </c>
      <c r="S25" s="54">
        <v>1</v>
      </c>
      <c r="T25" s="85">
        <f>SourcesRecettes!$E$3*S25</f>
        <v>1450</v>
      </c>
      <c r="U25" s="18"/>
      <c r="V25" s="84" t="str">
        <f>SourcesRecettes!$D$3</f>
        <v>Indemnités Chômage</v>
      </c>
      <c r="W25" s="54">
        <v>0.8</v>
      </c>
      <c r="X25" s="85">
        <f>SourcesRecettes!$E$3*W25</f>
        <v>1160</v>
      </c>
      <c r="Y25" s="18"/>
      <c r="Z25" s="23" t="str">
        <f>SourcesRecettes!$A$9</f>
        <v>Consultante DD Lénaïc</v>
      </c>
      <c r="AA25" s="24">
        <v>1</v>
      </c>
      <c r="AB25" s="86">
        <f>SourcesRecettes!$B$9*AA25</f>
        <v>500</v>
      </c>
      <c r="AC25" s="24"/>
      <c r="AD25" s="24"/>
      <c r="AE25" s="24"/>
    </row>
    <row r="26" spans="1:31" ht="12.75">
      <c r="A26" s="135"/>
      <c r="B26" s="87" t="str">
        <f>SourcesRecettes!$D$4</f>
        <v>Salaire WWF</v>
      </c>
      <c r="C26" s="88">
        <v>1</v>
      </c>
      <c r="D26" s="89">
        <f>SourcesRecettes!$E$4</f>
        <v>2100</v>
      </c>
      <c r="E26" s="18"/>
      <c r="F26" s="87" t="str">
        <f>SourcesRecettes!$D$4</f>
        <v>Salaire WWF</v>
      </c>
      <c r="G26" s="88">
        <v>1</v>
      </c>
      <c r="H26" s="89">
        <f>SourcesRecettes!$E$4</f>
        <v>2100</v>
      </c>
      <c r="I26" s="18"/>
      <c r="J26" s="87" t="str">
        <f>SourcesRecettes!$D$3</f>
        <v>Indemnités Chômage</v>
      </c>
      <c r="K26" s="88">
        <v>1</v>
      </c>
      <c r="L26" s="89">
        <f>SourcesRecettes!$E$3</f>
        <v>1450</v>
      </c>
      <c r="M26" s="18"/>
      <c r="N26" s="87" t="str">
        <f>SourcesRecettes!$D$3</f>
        <v>Indemnités Chômage</v>
      </c>
      <c r="O26" s="88">
        <v>1</v>
      </c>
      <c r="P26" s="89">
        <f>SourcesRecettes!$E$3</f>
        <v>1450</v>
      </c>
      <c r="Q26" s="18"/>
      <c r="R26" s="23" t="str">
        <f>SourcesRecettes!$A$9</f>
        <v>Consultante DD Lénaïc</v>
      </c>
      <c r="S26" s="24">
        <v>0.8</v>
      </c>
      <c r="T26" s="86">
        <f>SourcesRecettes!$B$9*S26</f>
        <v>400</v>
      </c>
      <c r="U26" s="18"/>
      <c r="V26" s="23" t="str">
        <f>SourcesRecettes!$A$9</f>
        <v>Consultante DD Lénaïc</v>
      </c>
      <c r="W26" s="24">
        <v>0.9</v>
      </c>
      <c r="X26" s="86">
        <f>SourcesRecettes!$B$9*W26</f>
        <v>450</v>
      </c>
      <c r="Y26" s="18"/>
      <c r="Z26" s="23" t="str">
        <f>SourcesRecettes!$A$10</f>
        <v>Atelier pâtisserie Lénaïc</v>
      </c>
      <c r="AA26" s="24">
        <v>1</v>
      </c>
      <c r="AB26" s="86">
        <f>SourcesRecettes!$B$10*AA26</f>
        <v>60</v>
      </c>
      <c r="AC26" s="24"/>
      <c r="AD26" s="24"/>
      <c r="AE26" s="24"/>
    </row>
    <row r="27" spans="1:31" ht="12.75">
      <c r="A27" s="135"/>
      <c r="B27" s="87" t="s">
        <v>38</v>
      </c>
      <c r="C27" s="88">
        <v>1</v>
      </c>
      <c r="D27" s="89">
        <v>90</v>
      </c>
      <c r="E27" s="18"/>
      <c r="F27" s="87" t="s">
        <v>39</v>
      </c>
      <c r="G27" s="88">
        <v>1</v>
      </c>
      <c r="H27" s="89">
        <v>90</v>
      </c>
      <c r="I27" s="18"/>
      <c r="J27" s="90"/>
      <c r="K27" s="91"/>
      <c r="L27" s="92"/>
      <c r="M27" s="18"/>
      <c r="N27" s="90"/>
      <c r="O27" s="91"/>
      <c r="P27" s="92"/>
      <c r="Q27" s="18"/>
      <c r="R27" s="23" t="str">
        <f>SourcesRecettes!$A$10</f>
        <v>Atelier pâtisserie Lénaïc</v>
      </c>
      <c r="S27" s="24">
        <v>0.3</v>
      </c>
      <c r="T27" s="86">
        <f>SourcesRecettes!$B$10*S27+2</f>
        <v>20</v>
      </c>
      <c r="U27" s="18"/>
      <c r="V27" s="23" t="str">
        <f>SourcesRecettes!$A$10</f>
        <v>Atelier pâtisserie Lénaïc</v>
      </c>
      <c r="W27" s="24">
        <v>0.6</v>
      </c>
      <c r="X27" s="86">
        <f>SourcesRecettes!$B$10*W27+4</f>
        <v>40</v>
      </c>
      <c r="Y27" s="18"/>
      <c r="Z27" s="23" t="str">
        <f>SourcesRecettes!$A$11</f>
        <v>Contrats vidéo Max</v>
      </c>
      <c r="AA27" s="24">
        <v>1</v>
      </c>
      <c r="AB27" s="86">
        <f>SourcesRecettes!$B$11*AA27</f>
        <v>1500</v>
      </c>
      <c r="AC27" s="24"/>
      <c r="AD27" s="24"/>
      <c r="AE27" s="24"/>
    </row>
    <row r="28" spans="1:31" ht="12.75">
      <c r="A28" s="135"/>
      <c r="B28" s="87" t="s">
        <v>40</v>
      </c>
      <c r="C28" s="88">
        <v>1</v>
      </c>
      <c r="D28" s="89">
        <v>90</v>
      </c>
      <c r="E28" s="18"/>
      <c r="F28" s="90"/>
      <c r="G28" s="91"/>
      <c r="H28" s="92"/>
      <c r="I28" s="18"/>
      <c r="J28" s="90"/>
      <c r="K28" s="91"/>
      <c r="L28" s="92"/>
      <c r="M28" s="18"/>
      <c r="N28" s="90"/>
      <c r="O28" s="91"/>
      <c r="P28" s="92"/>
      <c r="Q28" s="18"/>
      <c r="R28" s="23" t="str">
        <f>SourcesRecettes!$D$3</f>
        <v>Indemnités Chômage</v>
      </c>
      <c r="S28" s="24">
        <v>1</v>
      </c>
      <c r="T28" s="86">
        <f>SourcesRecettes!$E$3*S28</f>
        <v>1450</v>
      </c>
      <c r="U28" s="18"/>
      <c r="V28" s="23" t="str">
        <f>SourcesRecettes!$A$11</f>
        <v>Contrats vidéo Max</v>
      </c>
      <c r="W28" s="24">
        <v>0.6</v>
      </c>
      <c r="X28" s="86">
        <f>SourcesRecettes!$B$11*W28+100</f>
        <v>1000</v>
      </c>
      <c r="Y28" s="18"/>
      <c r="Z28" s="23" t="str">
        <f>SourcesRecettes!$A$12</f>
        <v>Formateur vidéo Max</v>
      </c>
      <c r="AA28" s="24">
        <v>1</v>
      </c>
      <c r="AB28" s="86">
        <f>SourcesRecettes!$B$12*AA28</f>
        <v>300</v>
      </c>
      <c r="AC28" s="24"/>
      <c r="AD28" s="24"/>
      <c r="AE28" s="24"/>
    </row>
    <row r="29" spans="1:31" ht="12.75">
      <c r="A29" s="135"/>
      <c r="B29" s="90"/>
      <c r="C29" s="91"/>
      <c r="D29" s="92"/>
      <c r="E29" s="18"/>
      <c r="F29" s="90"/>
      <c r="G29" s="91"/>
      <c r="H29" s="92"/>
      <c r="I29" s="18"/>
      <c r="J29" s="90"/>
      <c r="K29" s="91"/>
      <c r="L29" s="92"/>
      <c r="M29" s="18"/>
      <c r="N29" s="90"/>
      <c r="O29" s="91"/>
      <c r="P29" s="92"/>
      <c r="Q29" s="18"/>
      <c r="R29" s="23" t="str">
        <f>SourcesRecettes!$A$11</f>
        <v>Contrats vidéo Max</v>
      </c>
      <c r="S29" s="24">
        <v>0.2</v>
      </c>
      <c r="T29" s="86">
        <f>SourcesRecettes!$B$11*S29</f>
        <v>300</v>
      </c>
      <c r="U29" s="18"/>
      <c r="V29" s="23" t="str">
        <f>SourcesRecettes!$A$12</f>
        <v>Formateur vidéo Max</v>
      </c>
      <c r="W29" s="24">
        <v>0.8</v>
      </c>
      <c r="X29" s="86">
        <f>SourcesRecettes!$B$12*W29+10</f>
        <v>250</v>
      </c>
      <c r="Y29" s="18"/>
      <c r="Z29" s="23" t="str">
        <f>SourcesRecettes!$A$2</f>
        <v>Gîte / Table d'hôtes</v>
      </c>
      <c r="AA29" s="24">
        <v>1</v>
      </c>
      <c r="AB29" s="86">
        <f>SourcesRecettes!$B$2*AA29</f>
        <v>450</v>
      </c>
      <c r="AC29" s="24"/>
      <c r="AD29" s="24"/>
      <c r="AE29" s="24"/>
    </row>
    <row r="30" spans="1:31" ht="12.75">
      <c r="A30" s="135"/>
      <c r="B30" s="90"/>
      <c r="C30" s="91"/>
      <c r="D30" s="92"/>
      <c r="E30" s="18"/>
      <c r="F30" s="90"/>
      <c r="G30" s="91"/>
      <c r="H30" s="92"/>
      <c r="I30" s="18"/>
      <c r="J30" s="90"/>
      <c r="K30" s="91"/>
      <c r="L30" s="92"/>
      <c r="M30" s="18"/>
      <c r="N30" s="90"/>
      <c r="O30" s="91"/>
      <c r="P30" s="92"/>
      <c r="Q30" s="18"/>
      <c r="R30" s="23" t="str">
        <f>SourcesRecettes!$A$12</f>
        <v>Formateur vidéo Max</v>
      </c>
      <c r="S30" s="24">
        <v>0.1</v>
      </c>
      <c r="T30" s="86">
        <f>SourcesRecettes!$B$12*S30+20</f>
        <v>50</v>
      </c>
      <c r="U30" s="18"/>
      <c r="V30" s="23" t="str">
        <f>SourcesRecettes!$A$2</f>
        <v>Gîte / Table d'hôtes</v>
      </c>
      <c r="W30" s="24">
        <v>0.5</v>
      </c>
      <c r="X30" s="86">
        <f>SourcesRecettes!$B$2*W30</f>
        <v>225</v>
      </c>
      <c r="Y30" s="18"/>
      <c r="Z30" s="23" t="str">
        <f>SourcesRecettes!$A$3</f>
        <v>CAF</v>
      </c>
      <c r="AA30" s="24">
        <v>1</v>
      </c>
      <c r="AB30" s="86">
        <f>SourcesRecettes!$B$3*AA30</f>
        <v>180</v>
      </c>
      <c r="AC30" s="24"/>
      <c r="AD30" s="24"/>
      <c r="AE30" s="24"/>
    </row>
    <row r="31" spans="1:31" ht="12.75">
      <c r="A31" s="135"/>
      <c r="B31" s="90"/>
      <c r="C31" s="91"/>
      <c r="D31" s="92"/>
      <c r="E31" s="18"/>
      <c r="F31" s="90"/>
      <c r="G31" s="91"/>
      <c r="H31" s="92"/>
      <c r="I31" s="18"/>
      <c r="J31" s="90"/>
      <c r="K31" s="91"/>
      <c r="L31" s="92"/>
      <c r="M31" s="18"/>
      <c r="N31" s="90"/>
      <c r="O31" s="91"/>
      <c r="P31" s="92"/>
      <c r="Q31" s="18"/>
      <c r="R31" s="23" t="str">
        <f>SourcesRecettes!$A$2</f>
        <v>Gîte / Table d'hôtes</v>
      </c>
      <c r="S31" s="24">
        <v>0.5</v>
      </c>
      <c r="T31" s="86">
        <f>SourcesRecettes!$B$2*S31</f>
        <v>225</v>
      </c>
      <c r="U31" s="18"/>
      <c r="V31" s="23" t="str">
        <f>SourcesRecettes!$A$3</f>
        <v>CAF</v>
      </c>
      <c r="W31" s="24">
        <v>0.75</v>
      </c>
      <c r="X31" s="86">
        <f>SourcesRecettes!$B$3*W31</f>
        <v>135</v>
      </c>
      <c r="Y31" s="18"/>
      <c r="Z31" s="23" t="str">
        <f>SourcesRecettes!$A$5</f>
        <v>Ateliers divers</v>
      </c>
      <c r="AA31" s="24">
        <v>1</v>
      </c>
      <c r="AB31" s="86">
        <f>SourcesRecettes!$B$5*AA31</f>
        <v>20</v>
      </c>
      <c r="AC31" s="24"/>
      <c r="AD31" s="24"/>
      <c r="AE31" s="24"/>
    </row>
    <row r="32" spans="1:31" ht="12.75">
      <c r="A32" s="135"/>
      <c r="B32" s="90"/>
      <c r="C32" s="91"/>
      <c r="D32" s="92"/>
      <c r="E32" s="18"/>
      <c r="F32" s="90"/>
      <c r="G32" s="91"/>
      <c r="H32" s="92"/>
      <c r="I32" s="18"/>
      <c r="J32" s="90"/>
      <c r="K32" s="91"/>
      <c r="L32" s="92"/>
      <c r="M32" s="18"/>
      <c r="N32" s="90"/>
      <c r="O32" s="91"/>
      <c r="P32" s="92"/>
      <c r="Q32" s="18"/>
      <c r="R32" s="23" t="str">
        <f>SourcesRecettes!$A$3</f>
        <v>CAF</v>
      </c>
      <c r="S32" s="24">
        <v>0.5</v>
      </c>
      <c r="T32" s="86">
        <f>SourcesRecettes!$B$3*S32</f>
        <v>90</v>
      </c>
      <c r="U32" s="18"/>
      <c r="V32" s="23" t="str">
        <f>SourcesRecettes!$A$5</f>
        <v>Ateliers divers</v>
      </c>
      <c r="W32" s="24">
        <v>1</v>
      </c>
      <c r="X32" s="86">
        <f>SourcesRecettes!$B$5*W32</f>
        <v>20</v>
      </c>
      <c r="Y32" s="18"/>
      <c r="Z32" s="23" t="str">
        <f>SourcesRecettes!$A$4</f>
        <v>Ventes diverses</v>
      </c>
      <c r="AA32" s="24">
        <v>1</v>
      </c>
      <c r="AB32" s="86">
        <f>SourcesRecettes!$B$4*AA32</f>
        <v>20</v>
      </c>
      <c r="AC32" s="24"/>
      <c r="AD32" s="24"/>
      <c r="AE32" s="24"/>
    </row>
    <row r="33" spans="1:28" ht="12.75">
      <c r="A33" s="136"/>
      <c r="B33" s="93"/>
      <c r="C33" s="94"/>
      <c r="D33" s="95"/>
      <c r="E33" s="60"/>
      <c r="F33" s="93"/>
      <c r="G33" s="94"/>
      <c r="H33" s="95"/>
      <c r="I33" s="60"/>
      <c r="J33" s="93"/>
      <c r="K33" s="94"/>
      <c r="L33" s="95"/>
      <c r="M33" s="60"/>
      <c r="N33" s="93"/>
      <c r="O33" s="94"/>
      <c r="P33" s="95"/>
      <c r="Q33" s="60"/>
      <c r="R33" s="96" t="str">
        <f>SourcesRecettes!$A$5</f>
        <v>Ateliers divers</v>
      </c>
      <c r="S33" s="61">
        <v>0.5</v>
      </c>
      <c r="T33" s="86">
        <f>SourcesRecettes!$B$5*S33</f>
        <v>10</v>
      </c>
      <c r="U33" s="60"/>
      <c r="V33" s="61" t="str">
        <f>SourcesRecettes!$A$4</f>
        <v>Ventes diverses</v>
      </c>
      <c r="W33" s="61">
        <v>1</v>
      </c>
      <c r="X33" s="86">
        <f>SourcesRecettes!$B$4*W33</f>
        <v>20</v>
      </c>
      <c r="Y33" s="60"/>
      <c r="Z33" s="57"/>
      <c r="AA33" s="58"/>
      <c r="AB33" s="59"/>
    </row>
    <row r="34" spans="1:28" ht="12.75">
      <c r="A34" s="137" t="s">
        <v>41</v>
      </c>
      <c r="B34" s="62" t="s">
        <v>42</v>
      </c>
      <c r="C34" s="63">
        <v>1</v>
      </c>
      <c r="D34" s="67">
        <f t="shared" ref="D34:D35" si="0">2100/2</f>
        <v>1050</v>
      </c>
      <c r="E34" s="65"/>
      <c r="F34" s="45"/>
      <c r="G34" s="66"/>
      <c r="H34" s="67"/>
      <c r="I34" s="65"/>
      <c r="J34" s="45"/>
      <c r="K34" s="66"/>
      <c r="L34" s="67"/>
      <c r="M34" s="65"/>
      <c r="N34" s="45"/>
      <c r="O34" s="66"/>
      <c r="P34" s="67"/>
      <c r="Q34" s="65"/>
      <c r="R34" s="45"/>
      <c r="S34" s="66"/>
      <c r="T34" s="67"/>
      <c r="U34" s="65"/>
      <c r="V34" s="45"/>
      <c r="W34" s="66"/>
      <c r="X34" s="67"/>
      <c r="Y34" s="65"/>
      <c r="Z34" s="45"/>
      <c r="AA34" s="50"/>
      <c r="AB34" s="68"/>
    </row>
    <row r="35" spans="1:28" ht="12.75">
      <c r="A35" s="136"/>
      <c r="B35" s="69" t="s">
        <v>43</v>
      </c>
      <c r="C35" s="70">
        <v>1</v>
      </c>
      <c r="D35" s="68">
        <f t="shared" si="0"/>
        <v>1050</v>
      </c>
      <c r="E35" s="18"/>
      <c r="F35" s="72"/>
      <c r="G35" s="50"/>
      <c r="H35" s="68"/>
      <c r="I35" s="18"/>
      <c r="J35" s="72"/>
      <c r="K35" s="50"/>
      <c r="L35" s="68"/>
      <c r="M35" s="18"/>
      <c r="N35" s="72"/>
      <c r="O35" s="50"/>
      <c r="P35" s="68"/>
      <c r="Q35" s="18"/>
      <c r="R35" s="72"/>
      <c r="S35" s="50"/>
      <c r="T35" s="68"/>
      <c r="U35" s="18"/>
      <c r="V35" s="72"/>
      <c r="W35" s="50"/>
      <c r="X35" s="68"/>
      <c r="Y35" s="18"/>
      <c r="Z35" s="72"/>
      <c r="AA35" s="50"/>
      <c r="AB35" s="68"/>
    </row>
    <row r="36" spans="1:28" ht="12.7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</sheetData>
  <mergeCells count="25">
    <mergeCell ref="Z3:AB3"/>
    <mergeCell ref="B1:D1"/>
    <mergeCell ref="J1:L1"/>
    <mergeCell ref="R1:T1"/>
    <mergeCell ref="Z1:AB1"/>
    <mergeCell ref="B2:D2"/>
    <mergeCell ref="J2:L2"/>
    <mergeCell ref="R2:T2"/>
    <mergeCell ref="Z2:AB2"/>
    <mergeCell ref="J3:L3"/>
    <mergeCell ref="N1:P1"/>
    <mergeCell ref="N2:P2"/>
    <mergeCell ref="N3:P3"/>
    <mergeCell ref="R3:T3"/>
    <mergeCell ref="V1:X1"/>
    <mergeCell ref="V2:X2"/>
    <mergeCell ref="V3:X3"/>
    <mergeCell ref="A25:A33"/>
    <mergeCell ref="A34:A35"/>
    <mergeCell ref="F1:H1"/>
    <mergeCell ref="F2:H2"/>
    <mergeCell ref="B3:D3"/>
    <mergeCell ref="F3:H3"/>
    <mergeCell ref="A10:A19"/>
    <mergeCell ref="A20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8"/>
  <sheetViews>
    <sheetView workbookViewId="0"/>
  </sheetViews>
  <sheetFormatPr baseColWidth="10" defaultColWidth="12.5703125" defaultRowHeight="15.75" customHeight="1"/>
  <cols>
    <col min="1" max="1" width="26.85546875" customWidth="1"/>
    <col min="4" max="4" width="26.5703125" customWidth="1"/>
  </cols>
  <sheetData>
    <row r="1" spans="1:8">
      <c r="A1" s="98" t="s">
        <v>44</v>
      </c>
      <c r="B1" s="8" t="s">
        <v>45</v>
      </c>
      <c r="C1" s="6"/>
      <c r="D1" s="99" t="s">
        <v>46</v>
      </c>
      <c r="E1" s="8" t="s">
        <v>45</v>
      </c>
      <c r="F1" s="4"/>
      <c r="G1" s="7"/>
      <c r="H1" s="7"/>
    </row>
    <row r="2" spans="1:8">
      <c r="A2" s="100" t="s">
        <v>47</v>
      </c>
      <c r="B2" s="101">
        <v>800</v>
      </c>
      <c r="C2" s="6"/>
      <c r="D2" s="102" t="s">
        <v>3</v>
      </c>
      <c r="E2" s="101">
        <v>750</v>
      </c>
      <c r="F2" s="4"/>
      <c r="G2" s="4"/>
      <c r="H2" s="9"/>
    </row>
    <row r="3" spans="1:8">
      <c r="A3" s="103" t="s">
        <v>48</v>
      </c>
      <c r="B3" s="101">
        <v>700</v>
      </c>
      <c r="C3" s="6"/>
      <c r="D3" s="102" t="s">
        <v>49</v>
      </c>
      <c r="E3" s="101">
        <v>1100</v>
      </c>
      <c r="F3" s="4"/>
      <c r="G3" s="4"/>
      <c r="H3" s="9"/>
    </row>
    <row r="4" spans="1:8">
      <c r="A4" s="100" t="s">
        <v>50</v>
      </c>
      <c r="B4" s="101">
        <v>110</v>
      </c>
      <c r="C4" s="6"/>
      <c r="D4" s="102" t="s">
        <v>51</v>
      </c>
      <c r="E4" s="101">
        <v>0</v>
      </c>
      <c r="F4" s="4"/>
      <c r="G4" s="4"/>
      <c r="H4" s="9"/>
    </row>
    <row r="5" spans="1:8">
      <c r="A5" s="100" t="s">
        <v>52</v>
      </c>
      <c r="B5" s="101">
        <v>125</v>
      </c>
      <c r="C5" s="6"/>
      <c r="D5" s="102" t="s">
        <v>53</v>
      </c>
      <c r="E5" s="101">
        <v>100</v>
      </c>
      <c r="F5" s="4"/>
      <c r="G5" s="4"/>
      <c r="H5" s="4"/>
    </row>
    <row r="6" spans="1:8">
      <c r="A6" s="104" t="s">
        <v>54</v>
      </c>
      <c r="B6" s="105">
        <f>SUM(E15:E17)</f>
        <v>304</v>
      </c>
      <c r="C6" s="6"/>
      <c r="D6" s="102" t="s">
        <v>55</v>
      </c>
      <c r="E6" s="101">
        <v>150</v>
      </c>
      <c r="F6" s="4"/>
      <c r="G6" s="4"/>
      <c r="H6" s="4"/>
    </row>
    <row r="7" spans="1:8">
      <c r="A7" s="104" t="s">
        <v>56</v>
      </c>
      <c r="B7" s="101">
        <f>SUM(E21:E22)</f>
        <v>90</v>
      </c>
      <c r="C7" s="6"/>
      <c r="D7" s="102" t="s">
        <v>57</v>
      </c>
      <c r="E7" s="101">
        <v>400</v>
      </c>
      <c r="F7" s="4"/>
      <c r="G7" s="4"/>
      <c r="H7" s="4"/>
    </row>
    <row r="8" spans="1:8">
      <c r="A8" s="100" t="s">
        <v>58</v>
      </c>
      <c r="B8" s="101">
        <v>250</v>
      </c>
      <c r="C8" s="6"/>
      <c r="D8" s="102" t="s">
        <v>59</v>
      </c>
      <c r="E8" s="101">
        <v>22</v>
      </c>
      <c r="F8" s="4"/>
      <c r="G8" s="4"/>
      <c r="H8" s="4"/>
    </row>
    <row r="9" spans="1:8">
      <c r="A9" s="104" t="s">
        <v>60</v>
      </c>
      <c r="B9" s="101">
        <f>B26</f>
        <v>715</v>
      </c>
      <c r="C9" s="6"/>
      <c r="D9" s="106" t="s">
        <v>61</v>
      </c>
      <c r="E9" s="107">
        <v>22</v>
      </c>
      <c r="F9" s="4"/>
      <c r="G9" s="4"/>
      <c r="H9" s="4"/>
    </row>
    <row r="10" spans="1:8">
      <c r="A10" s="108" t="s">
        <v>62</v>
      </c>
      <c r="B10" s="107">
        <v>400</v>
      </c>
      <c r="C10" s="6"/>
      <c r="D10" s="109" t="s">
        <v>63</v>
      </c>
      <c r="E10" s="110">
        <f>SUM(E2:E9)</f>
        <v>2544</v>
      </c>
      <c r="F10" s="4"/>
      <c r="G10" s="4"/>
      <c r="H10" s="4"/>
    </row>
    <row r="11" spans="1:8">
      <c r="A11" s="111" t="s">
        <v>63</v>
      </c>
      <c r="B11" s="110">
        <f>SUM(B2:B10)</f>
        <v>3494</v>
      </c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5"/>
      <c r="B13" s="5"/>
      <c r="C13" s="4"/>
      <c r="D13" s="5"/>
      <c r="E13" s="5"/>
      <c r="F13" s="4"/>
      <c r="G13" s="4"/>
      <c r="H13" s="4"/>
    </row>
    <row r="14" spans="1:8">
      <c r="A14" s="112" t="s">
        <v>64</v>
      </c>
      <c r="B14" s="12" t="s">
        <v>65</v>
      </c>
      <c r="C14" s="6"/>
      <c r="D14" s="12" t="s">
        <v>66</v>
      </c>
      <c r="E14" s="12" t="s">
        <v>65</v>
      </c>
      <c r="F14" s="4"/>
      <c r="G14" s="4"/>
      <c r="H14" s="4"/>
    </row>
    <row r="15" spans="1:8">
      <c r="A15" s="2" t="s">
        <v>67</v>
      </c>
      <c r="B15" s="113">
        <v>85</v>
      </c>
      <c r="C15" s="6"/>
      <c r="D15" s="3" t="s">
        <v>68</v>
      </c>
      <c r="E15" s="114">
        <f t="shared" ref="E15:E16" si="0">ROUND(1040/12,0)</f>
        <v>87</v>
      </c>
      <c r="F15" s="4"/>
      <c r="G15" s="4"/>
      <c r="H15" s="4"/>
    </row>
    <row r="16" spans="1:8">
      <c r="A16" s="14" t="s">
        <v>69</v>
      </c>
      <c r="B16" s="113">
        <v>100</v>
      </c>
      <c r="C16" s="6"/>
      <c r="D16" s="3" t="s">
        <v>70</v>
      </c>
      <c r="E16" s="114">
        <f t="shared" si="0"/>
        <v>87</v>
      </c>
      <c r="F16" s="4"/>
      <c r="G16" s="4"/>
      <c r="H16" s="4"/>
    </row>
    <row r="17" spans="1:8">
      <c r="A17" s="14" t="s">
        <v>71</v>
      </c>
      <c r="B17" s="113">
        <v>50</v>
      </c>
      <c r="C17" s="6"/>
      <c r="D17" s="3" t="s">
        <v>72</v>
      </c>
      <c r="E17" s="114">
        <v>130</v>
      </c>
      <c r="F17" s="4"/>
      <c r="G17" s="4"/>
      <c r="H17" s="4"/>
    </row>
    <row r="18" spans="1:8">
      <c r="A18" s="14" t="s">
        <v>73</v>
      </c>
      <c r="B18" s="113">
        <v>50</v>
      </c>
      <c r="C18" s="4"/>
      <c r="D18" s="4"/>
      <c r="E18" s="4"/>
      <c r="F18" s="4"/>
      <c r="G18" s="4"/>
      <c r="H18" s="4"/>
    </row>
    <row r="19" spans="1:8">
      <c r="A19" s="14" t="s">
        <v>74</v>
      </c>
      <c r="B19" s="113">
        <v>20</v>
      </c>
      <c r="C19" s="4"/>
      <c r="D19" s="5"/>
      <c r="E19" s="5"/>
      <c r="F19" s="4"/>
      <c r="G19" s="4"/>
      <c r="H19" s="4"/>
    </row>
    <row r="20" spans="1:8">
      <c r="A20" s="14" t="s">
        <v>75</v>
      </c>
      <c r="B20" s="113">
        <v>20</v>
      </c>
      <c r="C20" s="6"/>
      <c r="D20" s="12" t="s">
        <v>76</v>
      </c>
      <c r="E20" s="12" t="s">
        <v>65</v>
      </c>
      <c r="F20" s="4"/>
      <c r="G20" s="4"/>
      <c r="H20" s="4"/>
    </row>
    <row r="21" spans="1:8">
      <c r="A21" s="2" t="s">
        <v>77</v>
      </c>
      <c r="B21" s="113">
        <v>30</v>
      </c>
      <c r="C21" s="6"/>
      <c r="D21" s="3" t="s">
        <v>78</v>
      </c>
      <c r="E21" s="113">
        <v>80</v>
      </c>
      <c r="F21" s="4"/>
      <c r="G21" s="4"/>
      <c r="H21" s="4"/>
    </row>
    <row r="22" spans="1:8">
      <c r="A22" s="2" t="s">
        <v>79</v>
      </c>
      <c r="B22" s="113">
        <v>40</v>
      </c>
      <c r="C22" s="6"/>
      <c r="D22" s="3" t="s">
        <v>80</v>
      </c>
      <c r="E22" s="113">
        <v>10</v>
      </c>
      <c r="F22" s="4"/>
      <c r="G22" s="4"/>
      <c r="H22" s="4"/>
    </row>
    <row r="23" spans="1:8">
      <c r="A23" s="2" t="s">
        <v>81</v>
      </c>
      <c r="B23" s="113">
        <v>100</v>
      </c>
      <c r="C23" s="4"/>
      <c r="D23" s="4"/>
      <c r="E23" s="4"/>
      <c r="F23" s="4"/>
      <c r="G23" s="4"/>
      <c r="H23" s="4"/>
    </row>
    <row r="24" spans="1:8">
      <c r="A24" s="2" t="s">
        <v>82</v>
      </c>
      <c r="B24" s="113">
        <v>20</v>
      </c>
      <c r="C24" s="4"/>
      <c r="D24" s="4"/>
      <c r="E24" s="4"/>
      <c r="F24" s="4"/>
      <c r="G24" s="4"/>
      <c r="H24" s="4"/>
    </row>
    <row r="25" spans="1:8">
      <c r="A25" s="2" t="s">
        <v>83</v>
      </c>
      <c r="B25" s="113">
        <v>200</v>
      </c>
      <c r="C25" s="4"/>
      <c r="D25" s="4"/>
      <c r="E25" s="4"/>
      <c r="F25" s="4"/>
      <c r="G25" s="4"/>
      <c r="H25" s="4"/>
    </row>
    <row r="26" spans="1:8">
      <c r="A26" s="10" t="s">
        <v>63</v>
      </c>
      <c r="B26" s="115">
        <f>SUM(B15:B25)</f>
        <v>715</v>
      </c>
      <c r="C26" s="4"/>
      <c r="D26" s="4"/>
      <c r="E26" s="4"/>
      <c r="F26" s="4"/>
      <c r="G26" s="4"/>
      <c r="H26" s="4"/>
    </row>
    <row r="27" spans="1:8">
      <c r="A27" s="15"/>
      <c r="B27" s="4"/>
      <c r="C27" s="4"/>
      <c r="D27" s="4"/>
      <c r="E27" s="4"/>
      <c r="F27" s="4"/>
      <c r="G27" s="4"/>
      <c r="H27" s="4"/>
    </row>
    <row r="28" spans="1:8">
      <c r="A28" s="15"/>
      <c r="B28" s="4"/>
      <c r="C28" s="4"/>
      <c r="D28" s="4"/>
      <c r="E28" s="4"/>
      <c r="F28" s="4"/>
      <c r="G28" s="4"/>
      <c r="H2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6"/>
  <sheetViews>
    <sheetView workbookViewId="0"/>
  </sheetViews>
  <sheetFormatPr baseColWidth="10" defaultColWidth="12.5703125" defaultRowHeight="15.75" customHeight="1"/>
  <cols>
    <col min="1" max="1" width="22.140625" customWidth="1"/>
    <col min="2" max="2" width="21" customWidth="1"/>
    <col min="4" max="4" width="26.42578125" customWidth="1"/>
    <col min="5" max="5" width="19.140625" customWidth="1"/>
  </cols>
  <sheetData>
    <row r="1" spans="1:5">
      <c r="A1" s="1" t="s">
        <v>84</v>
      </c>
      <c r="B1" s="8" t="s">
        <v>85</v>
      </c>
      <c r="C1" s="6"/>
      <c r="D1" s="99" t="s">
        <v>86</v>
      </c>
      <c r="E1" s="8" t="s">
        <v>87</v>
      </c>
    </row>
    <row r="2" spans="1:5">
      <c r="A2" s="13" t="s">
        <v>88</v>
      </c>
      <c r="B2" s="116">
        <v>450</v>
      </c>
      <c r="C2" s="6"/>
      <c r="D2" s="117" t="s">
        <v>89</v>
      </c>
      <c r="E2" s="118">
        <v>2100</v>
      </c>
    </row>
    <row r="3" spans="1:5">
      <c r="A3" s="13" t="s">
        <v>90</v>
      </c>
      <c r="B3" s="116">
        <v>180</v>
      </c>
      <c r="C3" s="6"/>
      <c r="D3" s="117" t="s">
        <v>91</v>
      </c>
      <c r="E3" s="118">
        <v>1450</v>
      </c>
    </row>
    <row r="4" spans="1:5">
      <c r="A4" s="13" t="s">
        <v>92</v>
      </c>
      <c r="B4" s="116">
        <v>20</v>
      </c>
      <c r="C4" s="4"/>
      <c r="D4" s="119" t="s">
        <v>93</v>
      </c>
      <c r="E4" s="119">
        <v>2100</v>
      </c>
    </row>
    <row r="5" spans="1:5">
      <c r="A5" s="14" t="s">
        <v>94</v>
      </c>
      <c r="B5" s="118">
        <v>20</v>
      </c>
      <c r="C5" s="4"/>
      <c r="D5" s="120"/>
      <c r="E5" s="15"/>
    </row>
    <row r="6" spans="1:5">
      <c r="A6" s="4"/>
      <c r="B6" s="4"/>
      <c r="C6" s="4"/>
      <c r="D6" s="4"/>
      <c r="E6" s="4"/>
    </row>
    <row r="7" spans="1:5">
      <c r="A7" s="4"/>
      <c r="B7" s="4"/>
      <c r="C7" s="4"/>
      <c r="D7" s="4"/>
      <c r="E7" s="4"/>
    </row>
    <row r="8" spans="1:5">
      <c r="A8" s="121" t="s">
        <v>2</v>
      </c>
      <c r="B8" s="122" t="s">
        <v>85</v>
      </c>
      <c r="C8" s="4"/>
      <c r="D8" s="4"/>
      <c r="E8" s="4"/>
    </row>
    <row r="9" spans="1:5">
      <c r="A9" s="123" t="s">
        <v>95</v>
      </c>
      <c r="B9" s="124">
        <v>500</v>
      </c>
      <c r="C9" s="4"/>
      <c r="D9" s="4"/>
      <c r="E9" s="4"/>
    </row>
    <row r="10" spans="1:5">
      <c r="A10" s="123" t="s">
        <v>96</v>
      </c>
      <c r="B10" s="124">
        <v>60</v>
      </c>
      <c r="C10" s="4"/>
      <c r="D10" s="4"/>
      <c r="E10" s="4"/>
    </row>
    <row r="11" spans="1:5">
      <c r="A11" s="123" t="s">
        <v>97</v>
      </c>
      <c r="B11" s="124">
        <v>1500</v>
      </c>
    </row>
    <row r="12" spans="1:5">
      <c r="A12" s="123" t="s">
        <v>98</v>
      </c>
      <c r="B12" s="123">
        <v>300</v>
      </c>
    </row>
    <row r="14" spans="1:5">
      <c r="A14" s="125" t="s">
        <v>99</v>
      </c>
      <c r="B14" s="11" t="s">
        <v>100</v>
      </c>
    </row>
    <row r="15" spans="1:5">
      <c r="A15" s="126" t="s">
        <v>0</v>
      </c>
      <c r="B15" s="127">
        <v>50000</v>
      </c>
    </row>
    <row r="16" spans="1:5">
      <c r="A16" s="126" t="s">
        <v>101</v>
      </c>
      <c r="B16" s="127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BusinessPlanDétail</vt:lpstr>
      <vt:lpstr>SourcesDepenses</vt:lpstr>
      <vt:lpstr>SourcesRecettes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2022-10-29T09:17:36Z</dcterms:created>
  <dcterms:modified xsi:type="dcterms:W3CDTF">2022-10-29T09:32:41Z</dcterms:modified>
</cp:coreProperties>
</file>